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лан закупок 2014" sheetId="1" r:id="rId1"/>
  </sheets>
  <definedNames>
    <definedName name="_Toc330897240" localSheetId="0">'план закупок 2014'!#REF!</definedName>
    <definedName name="_xlnm._FilterDatabase" localSheetId="0" hidden="1">'план закупок 2014'!$A$14:$IV$273</definedName>
    <definedName name="_xlnm.Print_Area" localSheetId="0">'план закупок 2014'!$A$1:$P$285</definedName>
  </definedNames>
  <calcPr fullCalcOnLoad="1"/>
</workbook>
</file>

<file path=xl/sharedStrings.xml><?xml version="1.0" encoding="utf-8"?>
<sst xmlns="http://schemas.openxmlformats.org/spreadsheetml/2006/main" count="2312" uniqueCount="827">
  <si>
    <t>ХХХ.ХХ.ХХХХ Номер закупки.Номер  лота.Год</t>
  </si>
  <si>
    <t xml:space="preserve"> Код по ОКВЭД</t>
  </si>
  <si>
    <t>Код по ОКДП</t>
  </si>
  <si>
    <t>Условия договора</t>
  </si>
  <si>
    <t xml:space="preserve"> минимально  необходимые требования, предъявляемые к закупаемым товарам (работам, услугам)</t>
  </si>
  <si>
    <t xml:space="preserve">  единица  измерения </t>
  </si>
  <si>
    <t>сведения о количестве (объеме)</t>
  </si>
  <si>
    <t>код по ОКЕИ</t>
  </si>
  <si>
    <t>наименование</t>
  </si>
  <si>
    <t xml:space="preserve">   регион  поставки товаров (выполнения работ, оказания услуг)  </t>
  </si>
  <si>
    <t xml:space="preserve"> код по ОКАТО</t>
  </si>
  <si>
    <t>график осуществления процедур</t>
  </si>
  <si>
    <t>планируемая дата или период размещения извещения о закупке (месяц, год)</t>
  </si>
  <si>
    <t xml:space="preserve">Дата окончания поставки товаров, выполнения работ, услуг(месяц, год)  </t>
  </si>
  <si>
    <t xml:space="preserve">Дата начала  поставки товаров, выполнения работ, услуг(месяц, год)  </t>
  </si>
  <si>
    <t>сведения о начальной (максимальной) цене договора (цене лота) (тыс.руб)</t>
  </si>
  <si>
    <t>Способ закупки</t>
  </si>
  <si>
    <t>Закупка в электронной форме</t>
  </si>
  <si>
    <t>да/нет</t>
  </si>
  <si>
    <t>Наименование лота (наименование договора)</t>
  </si>
  <si>
    <t>План закупок 2014 год</t>
  </si>
  <si>
    <t>ЕИ</t>
  </si>
  <si>
    <t>Наименование заказчика</t>
  </si>
  <si>
    <t>ОАО «Дальневосточная энергетическая управляющая компания» (ОАО "ДВЭУК")</t>
  </si>
  <si>
    <t>Адрес местонахождения заказчика</t>
  </si>
  <si>
    <t xml:space="preserve"> 690003, Приморский край, г. Владивосток, ул. Станюковича, д. 1</t>
  </si>
  <si>
    <t>Телефон заказчика</t>
  </si>
  <si>
    <t>Тел.  (423) 279-12-41    факс (423) 279-12-42</t>
  </si>
  <si>
    <t xml:space="preserve">ИНН                             </t>
  </si>
  <si>
    <t xml:space="preserve">КПП                             </t>
  </si>
  <si>
    <t>ОКАТО</t>
  </si>
  <si>
    <t>64.11.13</t>
  </si>
  <si>
    <t>нет</t>
  </si>
  <si>
    <t>Разработка проектно-сметной документации по объекту "Подъездная автодорога к объекту НОК "Приморский Океанариум" (база исследования морских млекопитающих)</t>
  </si>
  <si>
    <t>74.20.1</t>
  </si>
  <si>
    <t>В соответсвии с Постановлением от 16.02.2008 №87 "О составе разделов проектной документации и требованиях к их содержанию"</t>
  </si>
  <si>
    <t>тыс. руб.</t>
  </si>
  <si>
    <t>ООК</t>
  </si>
  <si>
    <t>да</t>
  </si>
  <si>
    <t>Корректировка проектной и рабочей документации по титулу «Строительство электрических сетей 110 кВ кольца г. Благовещенска, Амурская область»</t>
  </si>
  <si>
    <t>74.20.56</t>
  </si>
  <si>
    <t>Аудит системы экологического менеджмента</t>
  </si>
  <si>
    <t>Наличие аудиторской подготовки и опыта проведения аудитов</t>
  </si>
  <si>
    <t>ОЗП</t>
  </si>
  <si>
    <t>Оказание услуг связи (доступ к сети Интернет)</t>
  </si>
  <si>
    <t>64.20.12</t>
  </si>
  <si>
    <t>оператор связи должен иметь разрешение на оказание соответствующих услуг</t>
  </si>
  <si>
    <t>мб</t>
  </si>
  <si>
    <t>не опред</t>
  </si>
  <si>
    <t>Оказание услуг связи (телефонная связь)</t>
  </si>
  <si>
    <t>64.20.11</t>
  </si>
  <si>
    <t>6420020, 6420030</t>
  </si>
  <si>
    <t>мин</t>
  </si>
  <si>
    <t>Оказание услуг связи (телефонная связь, доступ к сети Интернет)</t>
  </si>
  <si>
    <t>64.20.11, 64.20.12</t>
  </si>
  <si>
    <t>6420019, 6420020, 6420030</t>
  </si>
  <si>
    <t>257, 355</t>
  </si>
  <si>
    <t>Благовещенск</t>
  </si>
  <si>
    <t>услуги сотовой связи</t>
  </si>
  <si>
    <t>5401376000, 45286570000, 10401000000, 98401000000 (98241501000, 98404000000, 98227501000, 98401000000) 44401000000</t>
  </si>
  <si>
    <t>Владивосток, Москва, Благовещенск, Якутия (Олекминск, Мирный, Ленск, Пеледуй), Магадан</t>
  </si>
  <si>
    <t>услуги сотовой связи (резервная связь)</t>
  </si>
  <si>
    <t>сопровождение СЭД Globus Professional</t>
  </si>
  <si>
    <t>72.20</t>
  </si>
  <si>
    <t>специалисты исполнителя должны иметь соответствующие сертификаты</t>
  </si>
  <si>
    <t>квартал</t>
  </si>
  <si>
    <t>услуги по написанию дополнительного функционала СЭД Globus Professional</t>
  </si>
  <si>
    <t>1000 человеко-часов</t>
  </si>
  <si>
    <t>услуги по сопровождению электронной торговой площадки (ЭТП)</t>
  </si>
  <si>
    <t>услуги по доработке электронной торговой площадки (ЭТП)</t>
  </si>
  <si>
    <t>обслуживание информационных баз Консультант Плюс (г. Владивосток)</t>
  </si>
  <si>
    <t xml:space="preserve">Сопровождение автоматизированной системы  планирования, отчетности и анализа инвестиционной деятельности на платформе 1С:Предприятие 8.2 </t>
  </si>
  <si>
    <t>Сопровождению подсистемы налогового учета в АИС ФЭУ на платформе 1С:Предприятие 8.2.</t>
  </si>
  <si>
    <t>Сопровождение подсистем бухгалтерского, договорного учета, казначейства и бюджетирования в АИС ФЭУ на платформе 1С:Предприятие 8.2.</t>
  </si>
  <si>
    <t>Услуги по переводу ИС с платформы 1 С:Предприятие 8.2 на платформу 1С:Предприятие 8.3</t>
  </si>
  <si>
    <t>Заправка и восстановление картриджей, поставка расходных материалов к копировально-множетельной технике, ремонт и обслуживание копировально-множетельной техники</t>
  </si>
  <si>
    <t>51.65.2</t>
  </si>
  <si>
    <t>Быть партнером Xerox. Представительство и сервисный центр во Владивостоке</t>
  </si>
  <si>
    <t>Поставка компьютерной офисной техники, переферийного оборудования, комплектущих, сетевого и серверного оборудования</t>
  </si>
  <si>
    <t>52.48.13</t>
  </si>
  <si>
    <t>Представительство и сервисный центр во Владивостоке. Сертификат совместимости с ОС MS Win 7, Сертификат соответствия ГОСТ Р</t>
  </si>
  <si>
    <t>5401376000, 45286570000, 10401000000, 98401000000 (98241501000, 98404000000, 98227501000) 44401000000</t>
  </si>
  <si>
    <t>приобретение лицензионного программного обеспечения</t>
  </si>
  <si>
    <t>должны иметь сертификаты, лицензии</t>
  </si>
  <si>
    <t>150 лицензий</t>
  </si>
  <si>
    <t>Услуги по модернизации защищенной сети по обработке персональных данных ОАО "ДВЭУК"</t>
  </si>
  <si>
    <t>-</t>
  </si>
  <si>
    <t>шт.</t>
  </si>
  <si>
    <t>70.32.3</t>
  </si>
  <si>
    <t>Выполненная работа должна полностью отвечать Техническим требованиям Заказчика, а также соответствовать СНиП, ПУЭ и другим нормативным документам</t>
  </si>
  <si>
    <t>комплект</t>
  </si>
  <si>
    <t>г.Благовещенск</t>
  </si>
  <si>
    <t>Переустройство заходов 110 кВ на ПС "Северная"</t>
  </si>
  <si>
    <t>45.21.3</t>
  </si>
  <si>
    <t>по заданию Заказчика, в соответствии с Техническим заданием  и условиями  Договора, в срок определенный планом-графиком выполнения работ  осуществить строительство и подготовку к вводу в эксплуатацию Объекта по пусковым комплексам</t>
  </si>
  <si>
    <t>Аренда офисного помещения с электроэнергией год 2014</t>
  </si>
  <si>
    <t>70.32</t>
  </si>
  <si>
    <t xml:space="preserve">Необходимые согласно требованиям Охраны труда условия </t>
  </si>
  <si>
    <t xml:space="preserve">Бензин и дизельное топливо </t>
  </si>
  <si>
    <t>51.12</t>
  </si>
  <si>
    <t>Высокое качество топлива</t>
  </si>
  <si>
    <t>литр</t>
  </si>
  <si>
    <t>услуга</t>
  </si>
  <si>
    <t>64.1</t>
  </si>
  <si>
    <t>63.21.24</t>
  </si>
  <si>
    <t>место</t>
  </si>
  <si>
    <t>Проект договора (пролонгация) на выполнение работ по определению рыночной стоимости активов (в части оценки имущества)</t>
  </si>
  <si>
    <t>70.31.2</t>
  </si>
  <si>
    <t>702; 6512831</t>
  </si>
  <si>
    <t>Должен заключаться с организацией, имеющей право на оказание данных услуг (лицензия)</t>
  </si>
  <si>
    <t>05 401;                  98 200</t>
  </si>
  <si>
    <t>г.Владивосток; Республика Саха (Якутия)</t>
  </si>
  <si>
    <t>Проект договора на право пользования земельным участком под объектом: Строительство ПС 110 кВ "Де-Фриз" с заходами ЛЭП 110 кВ</t>
  </si>
  <si>
    <t>70.32.2</t>
  </si>
  <si>
    <t>Должен заключаться с правообладателем земельного участка: собственником, арендатором и.т.д.</t>
  </si>
  <si>
    <t>кв.м.</t>
  </si>
  <si>
    <t>05 401</t>
  </si>
  <si>
    <t>Договор на оказание консультационных услуг</t>
  </si>
  <si>
    <t>74.14</t>
  </si>
  <si>
    <t xml:space="preserve">Консультационное обслуживание по вопросам налогового, банковского, таможенного, финансового, валютного и хозяйственного права Общества </t>
  </si>
  <si>
    <t xml:space="preserve">Договор на оказание услуг по предоставлению и обновлению базы нормативных документов ("Консультант Плюс") </t>
  </si>
  <si>
    <t>72.40</t>
  </si>
  <si>
    <t xml:space="preserve">техническая поддержка, бесперебойная работа информационной базы, регулярное обновление информации    </t>
  </si>
  <si>
    <t xml:space="preserve">Договор на выполнение работ по определению рыночной стоимости активов (акций) </t>
  </si>
  <si>
    <t xml:space="preserve">соответствие отчета об оценке стандартам оценки и законодательству об оценочной деятельности, членство оценщика в СРОО, своевременность подготовки отчета </t>
  </si>
  <si>
    <t xml:space="preserve">г. Москва ИЛИ   г. Владивосток </t>
  </si>
  <si>
    <t xml:space="preserve">Транспортное обеспечение (авиабилеты, такси и пр.) Председателя Совета директоров  </t>
  </si>
  <si>
    <t xml:space="preserve">62.10                     60.22 </t>
  </si>
  <si>
    <t xml:space="preserve">6210000          6022010
</t>
  </si>
  <si>
    <t xml:space="preserve">своевременность оказания услуги, безопасность перевозок, иные условия согласно запросу </t>
  </si>
  <si>
    <t>чел</t>
  </si>
  <si>
    <t>все направления</t>
  </si>
  <si>
    <t>62.10                           60.22</t>
  </si>
  <si>
    <t>Договор на оказание услуг счетной комиссии при проведении ОСА</t>
  </si>
  <si>
    <t>67.11.12</t>
  </si>
  <si>
    <t xml:space="preserve">6711000
</t>
  </si>
  <si>
    <t xml:space="preserve">высокое качество подготовки документов, количество членов комиссии не менее 3-х человек </t>
  </si>
  <si>
    <t>Госпошлина, связанная с эмиссией ценных бумаг (регистрация решения о доп. выпуске акций).</t>
  </si>
  <si>
    <t>75.11</t>
  </si>
  <si>
    <t xml:space="preserve">7511000                    6712020
   </t>
  </si>
  <si>
    <t xml:space="preserve">своевременность оказания услуги, иные условия согласно запросу </t>
  </si>
  <si>
    <t xml:space="preserve">Договор страхования ответственности членов Совета директоров, Генерального директора, его заместителей и иных работников ОАО "ДВЭУК" </t>
  </si>
  <si>
    <t>66.03.3</t>
  </si>
  <si>
    <t xml:space="preserve">минимальный срок возмещения, страховая сумма не менее 4 000 млн. руб. на год, страховая премия не более 10 млн. руб., иные требования определяются закупочной документацией. </t>
  </si>
  <si>
    <t>74.11</t>
  </si>
  <si>
    <t>порядок приема-передачи работ; порядок расторжения договора</t>
  </si>
  <si>
    <t>Россия, г. Москва</t>
  </si>
  <si>
    <t xml:space="preserve">22.22     </t>
  </si>
  <si>
    <t>Полиграфическая продукция рекламного характера  (еженедельники, блокноты, открытки, календари)</t>
  </si>
  <si>
    <t>05401376000, 98401000000, 45286570000, 44401000000</t>
  </si>
  <si>
    <t>г. Владивосток, г.Якутск, г. Москва, г. Магадан</t>
  </si>
  <si>
    <t>Изготовление дизайна и печать годового отчета Общества</t>
  </si>
  <si>
    <t>Договор на охрану офиса в г. Владивостоке</t>
  </si>
  <si>
    <t>74.60</t>
  </si>
  <si>
    <t xml:space="preserve">охрану ОБЪЕКТА производят сотрудники охранного предприятия имеющие:
- «Свидетельство о квалификации  частного охранника» не ниже 5 разряда;
- «Удостоверение частного охранника» с предстоящим  сроком действия на менее 3 лет; Охрана ОБЪЕКТА осуществляется сотрудниками охранного предприятия вооруженными специальными средствами:
 - спецсредство «Черемуха» и его аналоги;
 - средство активной обороны (палка резиновая (пластиковая));
 - наручники;                                          Посты между собой поддерживают связь через радиостанции.
</t>
  </si>
  <si>
    <t>час</t>
  </si>
  <si>
    <t>Прморский край, г.Владивосток</t>
  </si>
  <si>
    <t xml:space="preserve">Договор на охрану Мини Тэц Северная </t>
  </si>
  <si>
    <t xml:space="preserve">Договор на охрану Мини Тэц Центральная </t>
  </si>
  <si>
    <t>Договор на охрану Мини Тэц Океанариум</t>
  </si>
  <si>
    <t>Договор на охрану ПС 35/10 Кв "Океанариум" ПС35/10Кв "Коммунальная"</t>
  </si>
  <si>
    <t>Договор на установку кнопки тревожного вызова и на реагирование нарядами полиции УВО МВД по сигналу тревога (обслуживание тревожной кнопки) на объектах Мини Тэц Северная, Мини Тэц Центральная, Мини Тэц Океанариум</t>
  </si>
  <si>
    <t xml:space="preserve">75.24.2   </t>
  </si>
  <si>
    <t>Наличие лицензии на осуществление оказываемого вида деятельности, наличие групп быстрого реагирования, наличие собственной дежурной части.</t>
  </si>
  <si>
    <t>356
796</t>
  </si>
  <si>
    <t>шт
час</t>
  </si>
  <si>
    <t>1
6600</t>
  </si>
  <si>
    <t>+</t>
  </si>
  <si>
    <t>Договор на установку кнопки тревожного вызова и на реагирование нарядами полиции УВО МВД по сигналу тревога (обслуживание тревожной кнопки) в офисе</t>
  </si>
  <si>
    <t>1
8016</t>
  </si>
  <si>
    <t>Установка системы контроля и управления доступом (СКУД) на объектах мини ТЭЦ Северная, мини ТЭЦ Центральная, мини ТЭЦ Океанариум</t>
  </si>
  <si>
    <t>45.3</t>
  </si>
  <si>
    <t>Опыт работы по установке системы контроля и управления доступом, наличие возможности дальнейшегоо бслуживания установленного оборудования</t>
  </si>
  <si>
    <t>Установка системы видеонаблюдения на Газо-распределительной подстанции (ГРП) мини ТЭЦ Центральная</t>
  </si>
  <si>
    <t>Опыт работы по установке системы видеонаблюдения, наличие возможности дальнейшегоо бслуживания установленного оборудования</t>
  </si>
  <si>
    <t xml:space="preserve">Договор аренды нежилого помещения №11 от 24.01.2011 </t>
  </si>
  <si>
    <t>70.20.2</t>
  </si>
  <si>
    <t>Аренда нежил.помещения, общ.площадью 1 345,2 кв.м., 3-4 эт. По адресу: г.Москва, ул.Гиляровского, д.39, стр.1</t>
  </si>
  <si>
    <t>055</t>
  </si>
  <si>
    <t xml:space="preserve">Договор аренды жилого помещения б/н от 27.05.2011 </t>
  </si>
  <si>
    <t>70.20.1</t>
  </si>
  <si>
    <t>3-х комнатная квартира в отличном состоянии, с мебелью, коммуникацией, бытовой техникой в близи от офиса</t>
  </si>
  <si>
    <t>Договор об оказании медицинских услуг  (медосмотр водителей) планируется заключение ДС на 5-го водителя, увеличение стоимости.</t>
  </si>
  <si>
    <t>85.11.1</t>
  </si>
  <si>
    <t>наличие лицензии на проведение медицинских осмотров водителей. Ежедневная проверка общего состояния здоровья водителей перед выходом на линию и после окончания рабочего дня.</t>
  </si>
  <si>
    <t>Договор на оказание услуг по мойке автотранспорта</t>
  </si>
  <si>
    <t>50.20.3</t>
  </si>
  <si>
    <t>мойка кузова, чистка салона, ежемесяная химчистка салона</t>
  </si>
  <si>
    <t>Договор размещения автотранспорта  (автостоянки)</t>
  </si>
  <si>
    <t>закрытая охраняемая стоянка на территории гаража-стоянки на ул. Щепкина, 33</t>
  </si>
  <si>
    <t>698</t>
  </si>
  <si>
    <t>не определен</t>
  </si>
  <si>
    <t>страхование авто КАСКО</t>
  </si>
  <si>
    <t>66.03</t>
  </si>
  <si>
    <t>КАСКО 6 авто</t>
  </si>
  <si>
    <t>ГСМ</t>
  </si>
  <si>
    <t>50.50</t>
  </si>
  <si>
    <t>качественое топливо, соответствующее международным стандартам,  мещанский р-н ЦАО г.Москвы, аэропорты</t>
  </si>
  <si>
    <t>расходы на организацию проведения корпоративного мероприятия</t>
  </si>
  <si>
    <t>55.5</t>
  </si>
  <si>
    <t>55.52.11</t>
  </si>
  <si>
    <t>высокое качество услуг</t>
  </si>
  <si>
    <t>74.70.1</t>
  </si>
  <si>
    <t>Договор на право пользования земельным участком для объекта "Водопровод от точки подключения к магистральному водоводу до границы землеотвода НОК "Приморский океанариум"</t>
  </si>
  <si>
    <t>Договор на выполнение кадастровых работ с целью осуществления кадастрового учета объектов недвижимости объекта "Водопровод от точки подключения к магистральному водоводу до границы землеотвода НОК "Приморский океанариум"</t>
  </si>
  <si>
    <t>74.20.3</t>
  </si>
  <si>
    <t>участник должен иметь в штате не менее двух кадастровых инженеров, которые вправе осуществлять кадастровую деятельность (иметь в наличии действующий квалификационный аттестат кадастрового инженера); состав работ в соответствии с техническим заданием заказчика; цена и сроки выполнения работ, удовлетворяющие требованиям Заказчика</t>
  </si>
  <si>
    <t>006</t>
  </si>
  <si>
    <t>метр</t>
  </si>
  <si>
    <t>Договор на право пользования земельным участком для объекта "Сети канализации от точек подключения к магистральным сетям до границы землеотвода НОК "Приморский океанариум"</t>
  </si>
  <si>
    <t>Договор на выполнение работ по оценке рыночной ежемесячной платы за право ограниченного пользования (сервитут) частями земельных участков для объекта "Сети канализации от точек подключения к магистральным сетям до границы землеотвода НОК "Приморский океанариум"</t>
  </si>
  <si>
    <t>70.31.22</t>
  </si>
  <si>
    <t>результат работ должен соответствовать федеральным стандартам оценочной деятельности, стандартам Российского общества оценщиков</t>
  </si>
  <si>
    <t>1779; 118; 1530; 1125; 10825; 13116; 6576</t>
  </si>
  <si>
    <t>Договор на выполнение кадастровых работ с целью осуществления кадастрового учета объектов недвижимости объекта "Сети канализации от точек подключения к магистральным сетям до границы землеотвода НОК "Приморский океанариум"</t>
  </si>
  <si>
    <t>Договор на выполнение кадастровых работ с целью осуществления кадастрового учета объектов недвижимости "Реконструкция ЛЭП 110 кВ "АТЭЦ-А" 
г. Владивостока Приморского края"</t>
  </si>
  <si>
    <t>05 401; 05 405</t>
  </si>
  <si>
    <t>Владивосток; Артем</t>
  </si>
  <si>
    <t>Договор аренды лесного участка по объекту "Реконструкция ЛЭП 110 кВ "АТЭЦ-А" г. Владивостока Приморского края</t>
  </si>
  <si>
    <t>Договор на право пользования земельным участком для объекта "Реконструкция ЛЭП 110 кВ "АТЭЦ-А" г. Владивостока Приморского края</t>
  </si>
  <si>
    <t>Договор на выполнение работ по изготовлению проекта освоения лесов по объекту "Реконструкция ЛЭП 110 кВ "АТЭЦ-А" г. Владивостока Приморского края</t>
  </si>
  <si>
    <t>74.20.13</t>
  </si>
  <si>
    <t>состав работ в соответствии с техническим заданием заказчика; цена и сроки выполнения работ, удовлетворяющие требованиям Заказчика</t>
  </si>
  <si>
    <t xml:space="preserve">Договор на выполнение работ по изготовлению проекта рекультивации по объекту "Реконструкция ЛЭП 110 кВ "АТЭЦ-А" г. Владивостока Приморского края </t>
  </si>
  <si>
    <t>Договор на право пользования земельными участками для объекта "Реконструкция ЛЭП 110 кВ "АТЭЦ-А" г. Владивостока Приморского края</t>
  </si>
  <si>
    <t>26346; 751; 2192; 2070; 162; 48; 13552; 780</t>
  </si>
  <si>
    <t>Артем</t>
  </si>
  <si>
    <t>75.2</t>
  </si>
  <si>
    <t>комплексная услуга, обеспечивающая фактическое присоединение ВЛ 220 кВ "Оротукан-Палатка-Центральная" Магаданская область заказчика к объектам электросетевого хозяйства Исполнителя</t>
  </si>
  <si>
    <t>008</t>
  </si>
  <si>
    <t>км</t>
  </si>
  <si>
    <t xml:space="preserve">365 км </t>
  </si>
  <si>
    <t>Магаданская область</t>
  </si>
  <si>
    <t>Договор на выполнение изыскательских работ и разработку проектно-сметной документации по объекту «Строительство двухцепной ВЛ 220 кВ Усть-Омчуг – Омчак c реконструкцией ПС 220 кВ «Усть-Омчуг», Магаданская область»</t>
  </si>
  <si>
    <t>74.20.11</t>
  </si>
  <si>
    <t>7421011</t>
  </si>
  <si>
    <t>выполнение изыскательских работ и разработка проектно-сметной документации в соответствии-с договором и ТЗ</t>
  </si>
  <si>
    <t>2х135 км</t>
  </si>
  <si>
    <t xml:space="preserve">Договор на выполнение изыскательских работ и разработку проектно-сметной документации по объекту "Строительство ПС 220 кВ "Омчак" Магаданская область" </t>
  </si>
  <si>
    <t>МВА</t>
  </si>
  <si>
    <t>3х125 МВА</t>
  </si>
  <si>
    <t>Договор на авторский надзор по проекту "Строительство ВЛ 220 кВ "Оротукан-Палатка-Центральная", Магаданская область</t>
  </si>
  <si>
    <t>7421000</t>
  </si>
  <si>
    <t>осуществление авторского надзора за ходом строительства  ВЛ 220 кВ "Оротукан-Палатка-Центральная"</t>
  </si>
  <si>
    <t>рубль</t>
  </si>
  <si>
    <t>Договор комплексного страхования строительно-монтажных рисков и ответственности при проведении работ на объекте "Строительство ВЛ 220 кВ "Оротукан-Палатка-Центральная", Магаданская область</t>
  </si>
  <si>
    <t>66.03.05</t>
  </si>
  <si>
    <t>Страхование строительно-монтажных рисков и ответственности (в том числе по причине причинения вреда третьим лицам) при проведении работ на объекте "Строительство ВЛ 220 кВ "Оротукан-Палатка-Центральная", Магаданская область</t>
  </si>
  <si>
    <t>Наличие материально-технической базы и необходимого количества персонала</t>
  </si>
  <si>
    <t>Аренда земельных участков под Строительство ВЛ 220 кВ Оротукан-Палатка-Центральная</t>
  </si>
  <si>
    <t xml:space="preserve">70.20.2   </t>
  </si>
  <si>
    <t>7010000</t>
  </si>
  <si>
    <t>аренда земельных участков под полосу отвода для строительства ВЛ 220 кВ Оротукан-Палатка-Центральная</t>
  </si>
  <si>
    <t>059</t>
  </si>
  <si>
    <t>га</t>
  </si>
  <si>
    <t>200 га</t>
  </si>
  <si>
    <t>Госпошлина на регистрацию договоров аренды земельных и лесных участков под объекты строительства ВЛ 220 кВ "Оротукан-Палатка-Центральная", 30 договоров по 15 т.р.</t>
  </si>
  <si>
    <t xml:space="preserve">74.11     </t>
  </si>
  <si>
    <t>Госпошлина на регистрацию договоров аренды земельных и лесных участков под объекты строительства ВЛ 220 кВ "Оротукан-Палатка-Центральная", 10 договоров по 15 т.р.</t>
  </si>
  <si>
    <t>Приобретение мебели для офиса Дирекции в г.Магадан</t>
  </si>
  <si>
    <t>52.48.11</t>
  </si>
  <si>
    <t>Сертифицированная, новая, ранее не использованная мебель( Шкаф архивный металлический-8шт.,
Стол офисный-4шт.,
Стул офисный-9шт.,
Шкаф платяной-3шт.,
Шкаф с полками-3шт.,
Тумба приставная-4шт.,
Тумба под ксерокс-2шт.,
стол обеденный-1шт.,
стул-5шт.,
стул ИЗО к/зам.-5шт., стул ИЗО - 5шт., диван-1шт.</t>
  </si>
  <si>
    <t xml:space="preserve">Договор по установке и сопровождению справочно-правовой системы Консультант Плюс </t>
  </si>
  <si>
    <t>Установка и постоянное обновление информации нормативно-правового характера в законодательстве РФ, в строительстве.</t>
  </si>
  <si>
    <t>Страхование имущества (КАСКО а/м Toyota Land Cruiser 200  УЕ363В 125 RUS, Nissan Patrol А114НТ 125 RUS,  Nissan Patrol А115НТ 125 RUS)</t>
  </si>
  <si>
    <t>6613020</t>
  </si>
  <si>
    <t>1. необходимые лицензии на страхование 2. осуществление фактической страховой деятельность без отзыва и приостановления лицензии не менее 3 лет. 3. В отношении страховой компании не ведется процедура банкротства</t>
  </si>
  <si>
    <t>Аренда офисных помещений для Дирекции по строительству объектов в Магаданской области.</t>
  </si>
  <si>
    <t>70.31.12</t>
  </si>
  <si>
    <t>Аренда офисных помещений для Дирекции по строительству объектов в Магаданской области -230,20 м2 (1600 руб. с НДС за 1м2 в мес.)</t>
  </si>
  <si>
    <t>230,2 м2</t>
  </si>
  <si>
    <t>Аренда а/м повышенной проходимости с водителем для участка в п. Оротукан, с целью осуществления контроля за строительством объекта ВЛ 220 кВ "О-П-Ц"</t>
  </si>
  <si>
    <t xml:space="preserve">60.23     </t>
  </si>
  <si>
    <t>6022020</t>
  </si>
  <si>
    <t>Аренда а/м повышенной проходимости для выездов на участки строительства</t>
  </si>
  <si>
    <t>Ягодинский район</t>
  </si>
  <si>
    <t>Аренда гаража для служебного а/м Nissan Patrol А114НТ 125 RUS</t>
  </si>
  <si>
    <t>Каменный, отапливаемый гараж для автомобиля в г. Магадан</t>
  </si>
  <si>
    <t>46,2м2</t>
  </si>
  <si>
    <t>Аренда гаража для служебного а/м Nissan Patrol А115НТ 125 RUS</t>
  </si>
  <si>
    <t>Аренда гаража для служебного а/м Toyota Land Cruiser 200  УЕ363В 125 RUS</t>
  </si>
  <si>
    <t>50.30.1</t>
  </si>
  <si>
    <t>5030020</t>
  </si>
  <si>
    <t>Приобретение автошин (летняя  и зимняя резина) (для 3 автомобилей)</t>
  </si>
  <si>
    <t>Сертифицированные товары для транспортных средств с гарантийным сроком работы</t>
  </si>
  <si>
    <t>5комплектов</t>
  </si>
  <si>
    <t>Договор на поставку ГСМ</t>
  </si>
  <si>
    <t>51.51.</t>
  </si>
  <si>
    <t>2320230, 2320210</t>
  </si>
  <si>
    <t>качественное топливо для автомибиля (бензин и дизельное топливо)</t>
  </si>
  <si>
    <t>Наличие СРО, соответствие ТЗ Заказчика</t>
  </si>
  <si>
    <t>05401376000</t>
  </si>
  <si>
    <t>Приобретение кабельной продукции (включая кабельные муфты и проведение шеф-монтажных работ) для выполнения СМР по проекту «ЛЭП 110кВ "АТЭЦ-А" г. Владивосток Приморского края (реконструкция)</t>
  </si>
  <si>
    <t>51.65.5</t>
  </si>
  <si>
    <t>5150000</t>
  </si>
  <si>
    <t>по заданию Заказчика, в соответствии с Техническим заданием  и условиями  Договора</t>
  </si>
  <si>
    <t>Строительсво кабельной линии на уч. на ПС "Зеленый угол"- ПС "А" по объекту: Реконструкция ЛЭП 110 кВ "АТЭЦ-А"</t>
  </si>
  <si>
    <t>Дополнительное соглашение № 1 к договору № 272201-СМР-299-2012 от 03.08.2012 г. по объектам: "Водопровод от точки подключения к магистральному водопроводу  до границы землеотвода НОК "Приморский океанариум"", "Cети канализации от точек подключения к магистральным сетям  до границы землеотвода НОК "Приморский океанариум""</t>
  </si>
  <si>
    <t>Работы  по комплексному техническому и диагностическому обследованию о состояния конструкций объектов "Водопровод от точки подключения к магистральному водопроводу  до границы землеотвода НОК "Приморский океанариум"", "Cети канализации от точек подключения к магистральным сетям  до границы землеотвода НОК "Приморский океанариум"", "Строительство тепловой сети от мини-ТЭЦ "Северная" до мини-ТЭЦ "Центральная".</t>
  </si>
  <si>
    <t>Договор на ремонт квартиры, (квартира г. Якутск)</t>
  </si>
  <si>
    <t>О</t>
  </si>
  <si>
    <t>Согласно ТЗ Заказчика</t>
  </si>
  <si>
    <t>Республика Саха (Якутия), г. Якутск</t>
  </si>
  <si>
    <t xml:space="preserve">Договор на приобретение высотомера электронного </t>
  </si>
  <si>
    <t>33.2</t>
  </si>
  <si>
    <t>Наличие сертификата</t>
  </si>
  <si>
    <t>Республика Саха (Якутия), Олекминский район</t>
  </si>
  <si>
    <t>Обслуживание информационных баз Консультант Плюс (г.Якутск)</t>
  </si>
  <si>
    <t>Специалисты исполнителя должны иметь соответствующие сертификаты</t>
  </si>
  <si>
    <t>Страхование  КАСКО автомобиля Toyota Land Cruiser- 2011 г.в. (гос.№ 619)</t>
  </si>
  <si>
    <t>1. Наличие филиала в Республике Саха (Якутия). 2. Наличие круглосуточной единой диспетчерской службы с многоканальным телефоном. 3. Количество страховых рисков. 4. Сроки страховой выплаты.</t>
  </si>
  <si>
    <t>Ареда автотранспорта для нужд Дирекции по строительству энергообъектов на территории РС(Якутия)</t>
  </si>
  <si>
    <t>71.21.1</t>
  </si>
  <si>
    <t xml:space="preserve"> автомобиль  повышенной проходимости (внедорожник), типа Toyota Land Cruiser, Lexus, Nissan Patrol, выауска не ранее 2003 года</t>
  </si>
  <si>
    <t>автомобиле-день</t>
  </si>
  <si>
    <t>Предоставление коммунальных услуг  (квартира г. Якутск)</t>
  </si>
  <si>
    <t>Оказание услуг по содержанию, ремонту и предоставлению коммунальных услуг.</t>
  </si>
  <si>
    <t>Услуги по охране квартиры с помощью пульта</t>
  </si>
  <si>
    <t>75.24.1</t>
  </si>
  <si>
    <t>Наличие лицензии. Обеспечение охраны 24 ч/сут</t>
  </si>
  <si>
    <t>усл.ед</t>
  </si>
  <si>
    <t>Услуги  связи (отправка документов во Владивосток экспресс-почтой)</t>
  </si>
  <si>
    <t>наличие лицензии, доставка почты в короткие сроки</t>
  </si>
  <si>
    <t>74.40</t>
  </si>
  <si>
    <t>74.20.42</t>
  </si>
  <si>
    <t>31.62.9</t>
  </si>
  <si>
    <t xml:space="preserve">Приобретение бытовой техники для повседневных нужд Общества   в г. Владивосток (для ИА и Дирекции  по строительству энергообъектов  на территории Приморского края) (кондиционеры)  в соответствии с планом мероприятий по охране труда </t>
  </si>
  <si>
    <t>52.45.1</t>
  </si>
  <si>
    <t>качественная продукция от поставщика, наличие на складе в момент заказа</t>
  </si>
  <si>
    <t xml:space="preserve">Приобретение хозяйственных и бытовых средсв (подставок   под системный блок, подставок под монитор ,    обогревателя наполного электрического, диспенсора для бумажных полотенец, приобретение настольных светильников со светодиодными (галогенными)  лампами,)  для  исполнительного аппарата в г. Владивостоке,  соответствии с планом мероприятий по охране труда </t>
  </si>
  <si>
    <t xml:space="preserve">Обеспечение питевого режима для исполнительного аппарата для г.Владивостока в соответствии с планом мероприятий по ОТ </t>
  </si>
  <si>
    <t xml:space="preserve">51.44.4
</t>
  </si>
  <si>
    <t xml:space="preserve"> 5139020
</t>
  </si>
  <si>
    <t xml:space="preserve">Продукции должны соответствовать Техническим требованиям поставки.  </t>
  </si>
  <si>
    <t>месяц</t>
  </si>
  <si>
    <t>Техническое обслуживание оборудования систем пожарной сигнализации, охранной сигнализации, оповещения при пожаре в офисном здании г.Владивостока</t>
  </si>
  <si>
    <t xml:space="preserve">Требования к организации иметь лицензию на данный вид деятельности выданную МЧС России. ТО и ППР должны выполняться специалисты, прошедшиме соответствующую подготовку, имеющими лицензию МЧС России на данный вид деятельности. Техническое обслуживание проводить в соответствии с РД-009-01-96 «Установки пожарной автоматики правила технического содержания» </t>
  </si>
  <si>
    <t>Проведение  предрейсового медицинского осмотра водителей АУП г.Владивостока</t>
  </si>
  <si>
    <t>85.1.</t>
  </si>
  <si>
    <t xml:space="preserve">8500000 
</t>
  </si>
  <si>
    <t xml:space="preserve">Имеющие лицензию на медицинскую деятельность  выданной департаментом здравоохранения  
</t>
  </si>
  <si>
    <t>Договор с профессиональными аварийно-спасательными службами на обслуживание пожароопасных производственных объектов (складов ГСМ, газа по  Мини ТЭЦ "Центральная", мини-ТЭЦ "Северная" и мини-ТЭЦ "Океанариум")</t>
  </si>
  <si>
    <t xml:space="preserve">75.25.1  </t>
  </si>
  <si>
    <t>Имеющие право ведения аварийно-спасательных и других неотложных работ в чрезвычайных ситуаций</t>
  </si>
  <si>
    <t xml:space="preserve"> Наблюдение за креном труб и осадками фундаментов геодезическим методом (Н=40,12 м - 2 ед., Н=40  м - 5 ед. )    для мини ТЭЦ "Центральная""</t>
  </si>
  <si>
    <t>74.3.</t>
  </si>
  <si>
    <t>Проводится в соответствии с «Методическими указаниями по обследованию дымовых и вентиляционных промышленных труб» РД 03-610-03 и «Правилами безопасности при эксплуатации дымовых и вентиляционных промышленных труб» ПБ 03-445-02.</t>
  </si>
  <si>
    <t>Наблюдение за креном труб и осадками фундаментов геодезическим методом  (Н=40 м-1 ед.,  на ПВК и Н=40-2 ед. на ГТУ) для мини ТЭЦ "Океанариум""</t>
  </si>
  <si>
    <t>г.Магадан</t>
  </si>
  <si>
    <t xml:space="preserve">Проект договора на право пользования земельным участком (аренда или сервитут) КЛ 10 кВ в составе сооружения РП1 </t>
  </si>
  <si>
    <t>6 / 055</t>
  </si>
  <si>
    <t>метр / квадратный метр</t>
  </si>
  <si>
    <t>1944,7 / 5834,1</t>
  </si>
  <si>
    <t xml:space="preserve">Проект договора на право пользования земельным участком (аренда или сервитут) КЛ 10 кВ в составе сооружения РП2 </t>
  </si>
  <si>
    <t>120 / 360</t>
  </si>
  <si>
    <t>Проект договора на право пользования земельным участком (аренда или сервитут) для мини-ТЭЦ "Центральная" (подъездная автодорога)</t>
  </si>
  <si>
    <t>151 / 1057</t>
  </si>
  <si>
    <t xml:space="preserve">Проект договора аренды земельного участка КЛ 10 кВ между мини-ТЭЦ "Северная" и мини-ТЭЦ "Центральная" и Тепловая сеть от мини-ТЭЦ "Северная" до мини-ТЭЦ "Центральная" </t>
  </si>
  <si>
    <t>Проект договора на право пользования земельным участком (аренда или сервитут) КЛ 10 кВ мини-ТЭЦ Центральная до РП и ТП</t>
  </si>
  <si>
    <t>4726 / 14178</t>
  </si>
  <si>
    <t>Проект договора на право пользования земельным участком (аренда или сервитут) ЛЭП 35 кВ ПС Центр-ая-ПС Коммун-ая с ответвлением на ПС Океанариум</t>
  </si>
  <si>
    <t>9938 / 2202,1</t>
  </si>
  <si>
    <t>Проект договора на право пользования земельным участком (аренда или сервитут) Мини ТЭЦ «Океанариум»</t>
  </si>
  <si>
    <t xml:space="preserve">Проект договора на право пользования земельным участком (аренда или сервитут) Двухцепная КЛ 35 кВ ПС Центр.-ПС Русская </t>
  </si>
  <si>
    <t>282 / 846</t>
  </si>
  <si>
    <t xml:space="preserve">Проект договора на право пользования земельным участком (аренда или сервитут) ПС 35/10 кВ Коммунальная (подъездная автодорога) </t>
  </si>
  <si>
    <t>135 / 945</t>
  </si>
  <si>
    <t xml:space="preserve">Проект договора на право пользования земельным участком (аренда или сервитут) ПС 35/10 кВ Океанариум </t>
  </si>
  <si>
    <t>Проект договора на право пользования участком (аренда или сервитут) Две одноцепные ВЛ 220 кВ "Чернышевский-Мирный-Городская (Ленск) с ПС 220/110/6 кВ "Городская"</t>
  </si>
  <si>
    <t>Улусы Республики Саха (Якутия)</t>
  </si>
  <si>
    <t>Проект договора на право пользования участком (аренда или сервитут) ВЛ 220кВ "Городская–НПС№14" с ПС 220/10кВ при НПС№12, ПС 220/10кВ при НПС№13</t>
  </si>
  <si>
    <t>Проект договора на право пользования участком (аренда или сервитут) Две одноцепные ВЛ 220 кВ "Городская (Ленск) - Пеледуй" с ПС 220/110/10 кВ Пеледуй</t>
  </si>
  <si>
    <t>Проект договора на право пользования земельным участком (аренда или сервитут) ВЛ 220 кВ "Сунтар-Олекминск"</t>
  </si>
  <si>
    <t>Проект договора на выполнение работ по установлению границ охранных зон объектов: ВЛ 220 кВ "Сунтар-Олекминск"; Отпайка на НПС № 14; ПС 220/35/6 кВ "Олекминск"</t>
  </si>
  <si>
    <t>273680, 44235 / 23604</t>
  </si>
  <si>
    <t>Проект договора на выполнение работ по установлению границ охранных зон объектов: ПС 35/10 кВ Коммунальная; ПС 35/10 кВ Океанариум</t>
  </si>
  <si>
    <t>218,6; 420,1</t>
  </si>
  <si>
    <t>Проект договора на выполнение работ по установлению границ охранных зон объекта Водопровод от точки подкл. к магистр. водоводу до гран. землеотв. НОК "Прим. океан."</t>
  </si>
  <si>
    <t>Проект договора на выполнение работ по установлению границ охранных зон объекта Сети канализ. от точек подкл. к магистр. сетям до гран. землеотв. НОК "Прим. океан."</t>
  </si>
  <si>
    <t>Проект договора на выполнение работ по установлению границ охранных зон объектов: КЛ 10 кВ от ПС 35/10 кВ "Океанариум" до границы землеотвода НОК "Прим. Океанариум"; Теплотрасса от мини-ТЭЦ "Океанариум" до границы землеотвода НОК "Прим. Океанариум"</t>
  </si>
  <si>
    <t>926,8; 951,5</t>
  </si>
  <si>
    <t xml:space="preserve">Проект договора на выполнение топографических и кадастровых работ по формированию границ земельных участков, необходимых для эксплуатации созданных строительством объектов; выполнение работ по установлению охранной зоны объектов "Заходы ЛЭП 110 кВ на ПС 110/6 кВ "Де-Фриз" </t>
  </si>
  <si>
    <t>Приморский край, Надеждинский район</t>
  </si>
  <si>
    <t xml:space="preserve">Проект договора на выполнение работ по установлению границ охранных зон объекта: Тепловая сеть от мини-ТЭЦ "Северная" до мини-ТЭЦ "Центральная" </t>
  </si>
  <si>
    <t>человеко-час</t>
  </si>
  <si>
    <t>ориентировочно от 24 ч.</t>
  </si>
  <si>
    <t>Другие и прочие расходы (госпошлины, сборы, расходы на проведение экспертизы)</t>
  </si>
  <si>
    <t>наличие необходимых допусков , свидетельств, (в том числе об аккредитации), сертификатов,  опыт работы эксперта более 5 лет.</t>
  </si>
  <si>
    <t>Другие и прочие расходы (оказание услуг по защите интересов в судах и правоохранительных органах)</t>
  </si>
  <si>
    <t>наличие в штате не менее 2-х юристов, имеющих опыт работы более 10 лет</t>
  </si>
  <si>
    <t>Госпошлина за осуществление государственной регистрации (16 шт. по 15 тыс. руб. каждая) ВЛ 220 кВ "Сунтар-Олекминск"</t>
  </si>
  <si>
    <t>код проекта договора 000001026</t>
  </si>
  <si>
    <t>Госпошлина за государственную регистрацию ВЛ 220 кВ "Чернышевский-Мирный-Ленск-Пеледуй" с отпайкой до НПС № 14 (2 кв.)</t>
  </si>
  <si>
    <t>код проекта договора 000001029</t>
  </si>
  <si>
    <t>Госпошлина за осуществление государственной регистрации по объектам Амурской области 1 квартал (ПС 110/10 кВ "Северная"; КЛ 110 кВ ПС 220 кВ "Благовещенская"-ПС 110/10 кВ "Северная")</t>
  </si>
  <si>
    <t>код проекта договора 000001031</t>
  </si>
  <si>
    <t>Госпошлина за осуществление государственной регистрации по объектам Приморского края 1 квартал (Тепловая сеть от мини-ТЭЦ "Северная" до мини-ТЭЦ "Центральная"; Теплотрасса от мини-ТЭЦ "Океанариум" до границы землеотвода НОК "Прим. Океанариум"; КЛ 10 кВ от ПС 35/10 кВ "Океанариум" до границы землеотвода НОК "Прим. Океанариум"; РП-1,2 мини ТЭЦ "Северная"; РП-1,2,3,4 мини ТЭЦ "Центральная"; Мини-ТЭЦ "Центральная")</t>
  </si>
  <si>
    <t>код проекта договора 000001060</t>
  </si>
  <si>
    <t>Госпошлина за осуществление государственной регистрации по объектам Приморского края 2 квартал (Мини ТЭЦ «Океанариум»; РП-1,2 мини ТЭЦ "Северная"; РП-1,2,3,4 мини ТЭЦ "Центральная"; Мини-ТЭЦ "Центральная")</t>
  </si>
  <si>
    <t>Корректировка проектной и рабочей документации по титулу "Строительство электрических сетей 110 кВ кольца г.Благовещенска, Амурской области"</t>
  </si>
  <si>
    <t>Договор на поставку кондиционеров</t>
  </si>
  <si>
    <t>5233</t>
  </si>
  <si>
    <t xml:space="preserve"> наличие на складе в момент заказа</t>
  </si>
  <si>
    <t>Услуги по ремонту офисного здания: г.Владивосток, ул.Станюковича д.1</t>
  </si>
  <si>
    <t>45.45</t>
  </si>
  <si>
    <t>454</t>
  </si>
  <si>
    <t>своевременное и качественное выполнение работ</t>
  </si>
  <si>
    <t>1943,61</t>
  </si>
  <si>
    <t>Услуги по содержанию и уборке помещений офисного здания, расположенного по адресу: г.Владивосток, ул.Станюковича, д.1</t>
  </si>
  <si>
    <t>7493</t>
  </si>
  <si>
    <t>своевременная уборка помещений, нахождение уборщиц в течении дня в офисе, качественная уборка</t>
  </si>
  <si>
    <t>701</t>
  </si>
  <si>
    <t>Аренда помещений Станюковича,1</t>
  </si>
  <si>
    <t>70.2.20</t>
  </si>
  <si>
    <t>помещение в хорошем состоянии, отдельный вход, квадратура позволяющая разместить весь персонал \общества, наличие как отделных кабинетов, так и кабинетов общего пользования</t>
  </si>
  <si>
    <t>Оплата покупной электроэнергии на хозяйственные нужды</t>
  </si>
  <si>
    <t>74.8</t>
  </si>
  <si>
    <t>749</t>
  </si>
  <si>
    <t>электроэнергия офисного помещения Станюковича, д.1</t>
  </si>
  <si>
    <t>кВт</t>
  </si>
  <si>
    <t>Оплата покупной теплоэнергии на хозяйственные нужды</t>
  </si>
  <si>
    <t>643</t>
  </si>
  <si>
    <t>теплоэнергияофисного помещения Станюковича, д.1</t>
  </si>
  <si>
    <t>Гкал</t>
  </si>
  <si>
    <t xml:space="preserve">Договор на оказание услуг по организации мероприятий, связаных со значимыми событиями Общества </t>
  </si>
  <si>
    <t>опыт работы на рынке подобных услуг, наличие рекомендательных писем</t>
  </si>
  <si>
    <t>Аренда помещений для командированных сотрудников Г. Владивосток</t>
  </si>
  <si>
    <t>район Эгершельд, площадь от 130 кв.м</t>
  </si>
  <si>
    <t>Услуги по авиаперевозкам и бронированию гостиниц для нужд Общества</t>
  </si>
  <si>
    <t>62.20.3</t>
  </si>
  <si>
    <t>оказание качественных услуг, правильное оформление проездных документов, своевременный заказ гостиниц</t>
  </si>
  <si>
    <t>Выплата проезда по командировкам (подотчет сотрудникам Общества)</t>
  </si>
  <si>
    <t>положение о командировочных расходов</t>
  </si>
  <si>
    <t>Выплата суточных по командировкам (подотчет сотрудникам Общества)</t>
  </si>
  <si>
    <t>положение о командировочных расходов (700 руб.норма)</t>
  </si>
  <si>
    <t>Подписка (газеты и журналы) на 2014 год</t>
  </si>
  <si>
    <t>52.47.2</t>
  </si>
  <si>
    <t>Газеты, Журналы</t>
  </si>
  <si>
    <t>Оплата абонентского обслуживания за размещение объявлений о проводимых закупках в Системе в2в-energo</t>
  </si>
  <si>
    <t>площадка должна предусматривать развитые возможности для проведения процедур закупок, обмена документами и архивного хранения документов, поиска информации и подписки на информацию;  возможность регистрации и работы нескольких пользователей от имени одного Заказчика / Организатора закупки/ Участника закупки; использовать в своей работе Единый классификатор закупаемой продукции</t>
  </si>
  <si>
    <t>60.24</t>
  </si>
  <si>
    <t>Наличие техники для транспортировки негабаритных грузов</t>
  </si>
  <si>
    <t>ГСМ АВТОМОБИЛЕЙ</t>
  </si>
  <si>
    <t>50.50 и 51.12</t>
  </si>
  <si>
    <t>круглогодичная возможность заправки ГСМ транспорта ДВЭУК в Приморском, Хабаровском крае, Амурской области</t>
  </si>
  <si>
    <t>ГСМ КАТЕРА</t>
  </si>
  <si>
    <t xml:space="preserve">круглогодичная возможность заправки ГСМ </t>
  </si>
  <si>
    <t>Услуги по ремонту и техническому облуживанию катера.</t>
  </si>
  <si>
    <t>35.12.9</t>
  </si>
  <si>
    <t>35.12</t>
  </si>
  <si>
    <t xml:space="preserve">круглогодичная возможность ремонта прогулочного  катера  35 футов </t>
  </si>
  <si>
    <t>поставка автомобиля (Седана)</t>
  </si>
  <si>
    <t>оптовая  и  розничная  продажа  новых  автомобилей</t>
  </si>
  <si>
    <t>поставка автомобилей (внедорожников)</t>
  </si>
  <si>
    <t>оказание услуг по техническому облуживанию, мойкам и ремонту автомобилей</t>
  </si>
  <si>
    <t>50.20.</t>
  </si>
  <si>
    <t>круглогодичная возможность ТО, моек и ремонту автомобилей: Chevrolet Express, Nissan Patrol, Toyota LС200, Toyota Alphard, Nissan Safari.</t>
  </si>
  <si>
    <t>Страхование КАСКО</t>
  </si>
  <si>
    <t>страхование от угона и ущерба девяти автомобилей</t>
  </si>
  <si>
    <t>Страхование КАСКО судна (Pama-35.)</t>
  </si>
  <si>
    <t>по правилам КАСКО судна</t>
  </si>
  <si>
    <t>Аренда гаражных боксов (Станюковича 1)</t>
  </si>
  <si>
    <t>гаражи по адресу: Станюковича 1</t>
  </si>
  <si>
    <t>Аренда части гаражного помещения (Октябрьская 8)</t>
  </si>
  <si>
    <t>физически входят в гараж InfinitiQX56 555 , Patrol 630</t>
  </si>
  <si>
    <t>Техническое обслуживание гарантийного транспорта ДВЭУК</t>
  </si>
  <si>
    <t xml:space="preserve">50.20.1 </t>
  </si>
  <si>
    <t>круглогодичная возможность технического обслуживания транспорта ДВЭУК марки Nissan</t>
  </si>
  <si>
    <t>001.01.2014</t>
  </si>
  <si>
    <t>002.01.2014</t>
  </si>
  <si>
    <t>003.01.2014</t>
  </si>
  <si>
    <t>004.01.2014</t>
  </si>
  <si>
    <t>005.01.2014</t>
  </si>
  <si>
    <t>006.01.2014</t>
  </si>
  <si>
    <t>007.01.2014</t>
  </si>
  <si>
    <t>008.01.2014</t>
  </si>
  <si>
    <t>009.01.2014</t>
  </si>
  <si>
    <t>010.01.2014</t>
  </si>
  <si>
    <t>011.01.2014</t>
  </si>
  <si>
    <t>012.01.2014</t>
  </si>
  <si>
    <t>013.01.2014</t>
  </si>
  <si>
    <t>014.01.2014</t>
  </si>
  <si>
    <t>015.01.2014</t>
  </si>
  <si>
    <t>016.01.2014</t>
  </si>
  <si>
    <t>017.01.2014</t>
  </si>
  <si>
    <t>018.01.2014</t>
  </si>
  <si>
    <t>019.01.2014</t>
  </si>
  <si>
    <t>020.01.2014</t>
  </si>
  <si>
    <t>021.01.2014</t>
  </si>
  <si>
    <t>022.01.2014</t>
  </si>
  <si>
    <t>023.01.2014</t>
  </si>
  <si>
    <t>024.01.2014</t>
  </si>
  <si>
    <t>025.01.2014</t>
  </si>
  <si>
    <t>026.01.2014</t>
  </si>
  <si>
    <t>027.01.2014</t>
  </si>
  <si>
    <t>028.01.2014</t>
  </si>
  <si>
    <t>030.01.2014</t>
  </si>
  <si>
    <t>031.01.2014</t>
  </si>
  <si>
    <t>032.01.2014</t>
  </si>
  <si>
    <t>033.01.2014</t>
  </si>
  <si>
    <t>034.01.2014</t>
  </si>
  <si>
    <t>035.01.2014</t>
  </si>
  <si>
    <t>036.01.2014</t>
  </si>
  <si>
    <t>037.01.2014</t>
  </si>
  <si>
    <t>038.01.2014</t>
  </si>
  <si>
    <t>039.01.2014</t>
  </si>
  <si>
    <t>040.01.2014</t>
  </si>
  <si>
    <t>041.01.2014</t>
  </si>
  <si>
    <t>042.01.2014</t>
  </si>
  <si>
    <t>043.01.2014</t>
  </si>
  <si>
    <t>044.01.2014</t>
  </si>
  <si>
    <t>045.01.2014</t>
  </si>
  <si>
    <t>046.01.2014</t>
  </si>
  <si>
    <t>047.01.2014</t>
  </si>
  <si>
    <t>048.01.2014</t>
  </si>
  <si>
    <t>049.01.2014</t>
  </si>
  <si>
    <t>050.01.2014</t>
  </si>
  <si>
    <t>051.01.2014</t>
  </si>
  <si>
    <t>052.01.2014</t>
  </si>
  <si>
    <t>053.01.2014</t>
  </si>
  <si>
    <t>054.01.2014</t>
  </si>
  <si>
    <t>055.01.2014</t>
  </si>
  <si>
    <t>056.01.2014</t>
  </si>
  <si>
    <t>057.01.2014</t>
  </si>
  <si>
    <t>058.01.2014</t>
  </si>
  <si>
    <t>059.01.2014</t>
  </si>
  <si>
    <t>060.01.2014</t>
  </si>
  <si>
    <t>061.01.2014</t>
  </si>
  <si>
    <t>062.01.2014</t>
  </si>
  <si>
    <t>063.01.2014</t>
  </si>
  <si>
    <t>064.01.2014</t>
  </si>
  <si>
    <t>065.01.2014</t>
  </si>
  <si>
    <t>066.01.2014</t>
  </si>
  <si>
    <t>067.01.2014</t>
  </si>
  <si>
    <t>068.01.2014</t>
  </si>
  <si>
    <t>069.01.2014</t>
  </si>
  <si>
    <t>070.01.2014</t>
  </si>
  <si>
    <t>071.01.2014</t>
  </si>
  <si>
    <t>072.01.2014</t>
  </si>
  <si>
    <t>073.01.2014</t>
  </si>
  <si>
    <t>074.01.2014</t>
  </si>
  <si>
    <t>075.01.2014</t>
  </si>
  <si>
    <t>076.01.2014</t>
  </si>
  <si>
    <t>077.01.2014</t>
  </si>
  <si>
    <t>078.01.2014</t>
  </si>
  <si>
    <t>079.01.2014</t>
  </si>
  <si>
    <t>080.01.2014</t>
  </si>
  <si>
    <t>081.01.2014</t>
  </si>
  <si>
    <t>082.01.2014</t>
  </si>
  <si>
    <t>083.01.2014</t>
  </si>
  <si>
    <t>084.01.2014</t>
  </si>
  <si>
    <t>085.01.2014</t>
  </si>
  <si>
    <t>086.01.2014</t>
  </si>
  <si>
    <t>087.01.2014</t>
  </si>
  <si>
    <t>088.01.2014</t>
  </si>
  <si>
    <t>089.01.2014</t>
  </si>
  <si>
    <t>090.01.2014</t>
  </si>
  <si>
    <t>091.01.2014</t>
  </si>
  <si>
    <t>092.01.2014</t>
  </si>
  <si>
    <t>093.01.2014</t>
  </si>
  <si>
    <t>094.01.2014</t>
  </si>
  <si>
    <t>095.01.2014</t>
  </si>
  <si>
    <t>096.01.2014</t>
  </si>
  <si>
    <t>097.01.2014</t>
  </si>
  <si>
    <t>098.01.2014</t>
  </si>
  <si>
    <t>099.01.2014</t>
  </si>
  <si>
    <t>100.01.2014</t>
  </si>
  <si>
    <t>101.01.2014</t>
  </si>
  <si>
    <t>102.01.2014</t>
  </si>
  <si>
    <t>103.01.2014</t>
  </si>
  <si>
    <t>104.01.2014</t>
  </si>
  <si>
    <t>105.01.2014</t>
  </si>
  <si>
    <t>106.01.2014</t>
  </si>
  <si>
    <t>109.01.2014</t>
  </si>
  <si>
    <t>110.01.2014</t>
  </si>
  <si>
    <t>112.01.2014</t>
  </si>
  <si>
    <t>113.01.2014</t>
  </si>
  <si>
    <t>114.01.2014</t>
  </si>
  <si>
    <t>115.01.2014</t>
  </si>
  <si>
    <t>116.01.2014</t>
  </si>
  <si>
    <t>117.01.2014</t>
  </si>
  <si>
    <t>118.01.2014</t>
  </si>
  <si>
    <t>119.01.2014</t>
  </si>
  <si>
    <t>120.01.2014</t>
  </si>
  <si>
    <t>121.01.2014</t>
  </si>
  <si>
    <t>122.01.2014</t>
  </si>
  <si>
    <t>123.01.2014</t>
  </si>
  <si>
    <t>124.01.2014</t>
  </si>
  <si>
    <t>127.01.2014</t>
  </si>
  <si>
    <t>128.01.2014</t>
  </si>
  <si>
    <t>129.01.2014</t>
  </si>
  <si>
    <t>130.01.2014</t>
  </si>
  <si>
    <t>131.01.2014</t>
  </si>
  <si>
    <t>132.01.2014</t>
  </si>
  <si>
    <t>133.01.2014</t>
  </si>
  <si>
    <t>134.01.2014</t>
  </si>
  <si>
    <t>135.01.2014</t>
  </si>
  <si>
    <t>136.01.2014</t>
  </si>
  <si>
    <t>137.01.2014</t>
  </si>
  <si>
    <t>138.01.2014</t>
  </si>
  <si>
    <t>139.01.2014</t>
  </si>
  <si>
    <t>140.01.2014</t>
  </si>
  <si>
    <t>141.01.2014</t>
  </si>
  <si>
    <t>142.01.2014</t>
  </si>
  <si>
    <t>143.01.2014</t>
  </si>
  <si>
    <t>144.01.2014</t>
  </si>
  <si>
    <t>145.01.2014</t>
  </si>
  <si>
    <t>146.01.2014</t>
  </si>
  <si>
    <t>147.01.2014</t>
  </si>
  <si>
    <t>148.01.2014</t>
  </si>
  <si>
    <t>149.01.2014</t>
  </si>
  <si>
    <t>150.01.2014</t>
  </si>
  <si>
    <t>151.01.2014</t>
  </si>
  <si>
    <t>152.01.2014</t>
  </si>
  <si>
    <t>153.01.2014</t>
  </si>
  <si>
    <t>154.01.2014</t>
  </si>
  <si>
    <t>155.01.2014</t>
  </si>
  <si>
    <t>156.01.2014</t>
  </si>
  <si>
    <t>157.01.2014</t>
  </si>
  <si>
    <t>158.01.2014</t>
  </si>
  <si>
    <t>159.01.2014</t>
  </si>
  <si>
    <t>160.01.2014</t>
  </si>
  <si>
    <t>161.01.2014</t>
  </si>
  <si>
    <t>162.01.2014</t>
  </si>
  <si>
    <t>163.01.2014</t>
  </si>
  <si>
    <t>164.01.2014</t>
  </si>
  <si>
    <t>165.01.2014</t>
  </si>
  <si>
    <t>166.01.2014</t>
  </si>
  <si>
    <t>167.01.2014</t>
  </si>
  <si>
    <t>168.01.2014</t>
  </si>
  <si>
    <t>169.01.2014</t>
  </si>
  <si>
    <t>174.01.2014</t>
  </si>
  <si>
    <t>175.01.2014</t>
  </si>
  <si>
    <t>176.01.2014</t>
  </si>
  <si>
    <t>177.01.2014</t>
  </si>
  <si>
    <t>178.01.2014</t>
  </si>
  <si>
    <t>179.01.2014</t>
  </si>
  <si>
    <t>180.01.2014</t>
  </si>
  <si>
    <t>181.01.2014</t>
  </si>
  <si>
    <t>182.01.2014</t>
  </si>
  <si>
    <t>183.01.2014</t>
  </si>
  <si>
    <t>184.01.2014</t>
  </si>
  <si>
    <t>185.01.2014</t>
  </si>
  <si>
    <t>186.01.2014</t>
  </si>
  <si>
    <t>187.01.2014</t>
  </si>
  <si>
    <t>188.01.2014</t>
  </si>
  <si>
    <t>189.01.2014</t>
  </si>
  <si>
    <t>191.01.2014</t>
  </si>
  <si>
    <t>192.01.2014</t>
  </si>
  <si>
    <t>193.01.2014</t>
  </si>
  <si>
    <t>194.01.2014</t>
  </si>
  <si>
    <t>195.01.2014</t>
  </si>
  <si>
    <t>196.01.2014</t>
  </si>
  <si>
    <t>197.01.2014</t>
  </si>
  <si>
    <t>198.01.2014</t>
  </si>
  <si>
    <t>199.01.2014</t>
  </si>
  <si>
    <t>200.01.2014</t>
  </si>
  <si>
    <t>201.01.2014</t>
  </si>
  <si>
    <t>202.01.2014</t>
  </si>
  <si>
    <t>203.01.2014</t>
  </si>
  <si>
    <t>204.01.2014</t>
  </si>
  <si>
    <t>205.01.2014</t>
  </si>
  <si>
    <t>206.01.2014</t>
  </si>
  <si>
    <t>207.01.2014</t>
  </si>
  <si>
    <t>208.01.2014</t>
  </si>
  <si>
    <t>209.01.2014</t>
  </si>
  <si>
    <t>210.01.2014</t>
  </si>
  <si>
    <t>211.01.2014</t>
  </si>
  <si>
    <t>212.01.2014</t>
  </si>
  <si>
    <t>213.01.2014</t>
  </si>
  <si>
    <t>214.01.2014</t>
  </si>
  <si>
    <t>215.01.2014</t>
  </si>
  <si>
    <t>216.01.2014</t>
  </si>
  <si>
    <t>217.01.2014</t>
  </si>
  <si>
    <t>218.01.2014</t>
  </si>
  <si>
    <t>219.01.2014</t>
  </si>
  <si>
    <r>
      <t xml:space="preserve">45286570000   </t>
    </r>
    <r>
      <rPr>
        <b/>
        <sz val="12"/>
        <rFont val="Times New Roman"/>
        <family val="1"/>
      </rPr>
      <t xml:space="preserve">ИЛИ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05401376000</t>
    </r>
  </si>
  <si>
    <r>
      <t xml:space="preserve">    г. Москва  </t>
    </r>
    <r>
      <rPr>
        <b/>
        <sz val="12"/>
        <rFont val="Times New Roman"/>
        <family val="1"/>
      </rPr>
      <t xml:space="preserve">ИЛИ     </t>
    </r>
    <r>
      <rPr>
        <sz val="12"/>
        <rFont val="Times New Roman"/>
        <family val="1"/>
      </rPr>
      <t xml:space="preserve">г. Владивосток </t>
    </r>
  </si>
  <si>
    <t>Договор на тех. присоединение ВЛ 220 кВ "Оротукан-Палатка-Центральная" к действующим сетям ОАО "Магаданэнерго"</t>
  </si>
  <si>
    <t>Добровольное  медицинское страхование работников</t>
  </si>
  <si>
    <t>порядок приема-передачи работ; ответственность страховой компании; порядок расторжения договора</t>
  </si>
  <si>
    <t>Приморский край, г.Владивосток, Фрунзенский район</t>
  </si>
  <si>
    <t xml:space="preserve">ОЗП </t>
  </si>
  <si>
    <t xml:space="preserve">Добровольное  медицинское страхование работников, выезжающих за пределы  постоянного места жительства </t>
  </si>
  <si>
    <t>Негосударственное пенсионное обеспечение</t>
  </si>
  <si>
    <t>66.02</t>
  </si>
  <si>
    <t>порядок приема-передачи работ; ответственность компании; порядок расторжения договора</t>
  </si>
  <si>
    <t xml:space="preserve">*05401000000; 98404000000 ;98401000000;98227000000; 45286570000; *044442001             </t>
  </si>
  <si>
    <t>Услуги по подготовке проектной и рабочей документации для передачи в архив ОУД ОАО «ДВЭУК» по объектам строительства</t>
  </si>
  <si>
    <t>предоставление актов выполненных работ</t>
  </si>
  <si>
    <t xml:space="preserve">1. Деятельность, являющаяся   вспомогательной   по  отношению  к финансовому посредничеству                                      2. Деятельность коммерческая и техническая прочая      </t>
  </si>
  <si>
    <t>67                         74</t>
  </si>
  <si>
    <t>6711000           7410000</t>
  </si>
  <si>
    <t>*05401000000</t>
  </si>
  <si>
    <r>
      <t>Коммерческие и технические услуги прочие,  не включенные в другие группировки</t>
    </r>
    <r>
      <rPr>
        <b/>
        <sz val="10"/>
        <rFont val="Times New Roman"/>
        <family val="1"/>
      </rPr>
      <t xml:space="preserve"> (услуги сантехника)</t>
    </r>
  </si>
  <si>
    <r>
      <t xml:space="preserve">Коммерческие и технические услуги прочие,  не включенные в другие группировки </t>
    </r>
    <r>
      <rPr>
        <b/>
        <sz val="10"/>
        <rFont val="Times New Roman"/>
        <family val="1"/>
      </rPr>
      <t>(услуги электрика)</t>
    </r>
  </si>
  <si>
    <t>Услуги по управлению морским транспортом заказчика.</t>
  </si>
  <si>
    <t>Перевозки пассажиров автомобильным транспортом без расписания</t>
  </si>
  <si>
    <t>Коммерческие и технические услуги прочие,  не включенные в другие группировки (услуги по занесению данных в информационные системы)</t>
  </si>
  <si>
    <t>Услуги по уборке зданий</t>
  </si>
  <si>
    <t xml:space="preserve">г. Москва, Центральный административный округ, Мещанский район (ул. Гиляровского, д. 39, стр. 1, офис 35).     </t>
  </si>
  <si>
    <t>Перевозки пассажиров автомобильным    транспортом без расписания</t>
  </si>
  <si>
    <t xml:space="preserve">Курьерские услуги </t>
  </si>
  <si>
    <t xml:space="preserve">Приморский край, г.Владивосток, ; Саха /Якутия/, г.Мирный, г.Якутск, г.Ленск; Москва, Центральный административный округ; г.Магадан </t>
  </si>
  <si>
    <t xml:space="preserve">Услуги по подготовке отчета об устойчивом развитии </t>
  </si>
  <si>
    <t>Саха /Якутия/, г.Мирный, ул Советская, 8 , 18</t>
  </si>
  <si>
    <t xml:space="preserve">Коммерческие и технические услуги прочие,  не включенные в другие группировки </t>
  </si>
  <si>
    <t>Благовещенск, ул. Горького, 67</t>
  </si>
  <si>
    <t xml:space="preserve">Перевозки пассажиров автомобильным    транспортом    без расписания
</t>
  </si>
  <si>
    <t>Благовещенск, ул. Горького, 66</t>
  </si>
  <si>
    <t>*044442001</t>
  </si>
  <si>
    <t>г.Магадан ул.Билибина 2А каб 36</t>
  </si>
  <si>
    <t>*044442002</t>
  </si>
  <si>
    <t>г.Магадан ул.Билибина 2А каб 37</t>
  </si>
  <si>
    <t>Услуги курсов по повышению квалификации</t>
  </si>
  <si>
    <t>80.30.3  80.22.22</t>
  </si>
  <si>
    <t>Предоставление социальных услуг</t>
  </si>
  <si>
    <t>220.01.2014</t>
  </si>
  <si>
    <t>221.01.2014</t>
  </si>
  <si>
    <t>222.01.2014</t>
  </si>
  <si>
    <t>223.01.2014</t>
  </si>
  <si>
    <t>224.01.2014</t>
  </si>
  <si>
    <t>225.01.2014</t>
  </si>
  <si>
    <t>226.01.2014</t>
  </si>
  <si>
    <t>227.01.2014</t>
  </si>
  <si>
    <t>228.01.2014</t>
  </si>
  <si>
    <t>229.01.2014</t>
  </si>
  <si>
    <t>230.01.2014</t>
  </si>
  <si>
    <t>231.01.2014</t>
  </si>
  <si>
    <t>232.01.2014</t>
  </si>
  <si>
    <t>233.01.2014</t>
  </si>
  <si>
    <t>234.01.2014</t>
  </si>
  <si>
    <t>235.01.2014</t>
  </si>
  <si>
    <t>236.01.2014</t>
  </si>
  <si>
    <t>237.01.2014</t>
  </si>
  <si>
    <t>238.01.2014</t>
  </si>
  <si>
    <t>239.01.2014</t>
  </si>
  <si>
    <t>240.01.2014</t>
  </si>
  <si>
    <t>241.01.2014</t>
  </si>
  <si>
    <t>242.01.2014</t>
  </si>
  <si>
    <t>243.01.2014</t>
  </si>
  <si>
    <t>244.01.2014</t>
  </si>
  <si>
    <t>245.01.2014</t>
  </si>
  <si>
    <t>246.01.2014</t>
  </si>
  <si>
    <t>247.01.2014</t>
  </si>
  <si>
    <t>248.01.2014</t>
  </si>
  <si>
    <t>249.01.2014</t>
  </si>
  <si>
    <t>Поставка газа (договор поставки газа для мини ТЭЦ о. Русский)</t>
  </si>
  <si>
    <t>40.20.2</t>
  </si>
  <si>
    <t>Поставка газа должна соответствовать параметрам по паспорту качества газа и техническим характеристикам ГТУ и ПВК.</t>
  </si>
  <si>
    <t>ТЫС. КУБ.М</t>
  </si>
  <si>
    <t>Приморский край, г. Владивосток, Фрунзенский р-он.</t>
  </si>
  <si>
    <t>Договор на покупку электроэнергии для компенсации потерь (о. Русский)</t>
  </si>
  <si>
    <t>40.10.3</t>
  </si>
  <si>
    <t>Транспортировка электроэнергии сети о. Русский</t>
  </si>
  <si>
    <t>кВТ.ч.</t>
  </si>
  <si>
    <t>Договор на покупку электроэнергии для компенсации потерь (Якутия САХА)</t>
  </si>
  <si>
    <t>40.10.4</t>
  </si>
  <si>
    <t xml:space="preserve">Транспортировка электроэнергии сети САХА Якутия </t>
  </si>
  <si>
    <t>Республика САХА (Якутия).</t>
  </si>
  <si>
    <t>Договор на отпуск питьевой воды (договор на отпуск воды)</t>
  </si>
  <si>
    <t>41.00.2</t>
  </si>
  <si>
    <t>Поставка воды в пределах договора по объему и качеству.</t>
  </si>
  <si>
    <t>ОПРА (разовое техническое обследование). Мини-ТЭЦ "Северная"</t>
  </si>
  <si>
    <t>40.10.41</t>
  </si>
  <si>
    <t>Оказание услуг по оперативному обслуживанию, текущему ремонту, техническому обслуживанию ГТУ-ОПРА.</t>
  </si>
  <si>
    <t>КАВАСАКИ (разовое техническое обследование). Мини-ТЭЦ "Центральная"</t>
  </si>
  <si>
    <t>Оказание услуг по оперативному обслуживанию, текущему ремонту, техническому обслуживанию и проведению бороскопной инспекции ГТУ-КАВАСАКИ.</t>
  </si>
  <si>
    <t>Договор на тех. обслуживание водопровода и сетей канализации от точки подключения к магистральному водоводу до границ землеотвода НОК "Приморский океанариум"</t>
  </si>
  <si>
    <t>40.10.5</t>
  </si>
  <si>
    <t>Услуги по техническому обслуживанию водопровода от точки подключения к магистральному водоводу до границ землеотвода НОК "Приморский океанариум"</t>
  </si>
  <si>
    <t>Диагностика  передвижной мобильной подстанции 25 МВА 110/10 кВ, принадлежащей ОАО "ДВЭУК" на Камчатке</t>
  </si>
  <si>
    <t>Услуги по диагностике  передвижной мобильной подстанции 25 МВА 110/10 кВ, принадлежащей ОАО "ДВЭУК" на Камчатке, согласно технического задания.</t>
  </si>
  <si>
    <t>Камчатский край</t>
  </si>
  <si>
    <t>Договоро на техническое обслуживание ВЛ 220 кВт "Сунтар-Олекминск", ПС 220/35/6 кВ  "Олекминск" ВЛ 220 кВ "Отпайка  на НПС-14"</t>
  </si>
  <si>
    <t>Оказание услуг по оперативному обслуживанию, текущему ремонту, техническому обслуживанию ВЛ 220 кВт "Сунтар-Олекминск", ПС 220/35/6 кВ  "Олекминск" ВЛ 220 кВ "Отпайка  на НПС-14".</t>
  </si>
  <si>
    <t>Договор на тех. обслуживание и диагностическое обследование ВЛ 35/110 кВ "Центральная-Сокол-Палатка"с заходом на ПС 110/35 кВ"</t>
  </si>
  <si>
    <t>Оказание услуг по тех. обслуживанию и диагностическому обследованию ВЛ 35/110 кВ "Центральная-Сокол-Палатка"с заходом на ПС 110/35 кВ"</t>
  </si>
  <si>
    <t>Магаданская обл.</t>
  </si>
  <si>
    <t>Договор на разработку проекта и мероприятий по консервации мини-ТЭЦ "Северная"</t>
  </si>
  <si>
    <t>Разработка проекта и мероприятий по консервации мини-ТЭЦ "Северная".</t>
  </si>
  <si>
    <t>Договор ТОиР релейной защиты Благовещенской ТЭЦ</t>
  </si>
  <si>
    <t>Услуги по  ТОиР релейной защиты Благовещенской ТЭЦ</t>
  </si>
  <si>
    <t xml:space="preserve"> г. Благовещенск.</t>
  </si>
  <si>
    <t xml:space="preserve">Дополнительное соглашение  на выполнение работ по диагностическому обследованию объектов электросетевого хозяйства материковой части г. Владивостока (ПС 110/6 кВ "Де-Фриз") </t>
  </si>
  <si>
    <t>Техническое обслуживание подстанции согласно технического задания.</t>
  </si>
  <si>
    <t xml:space="preserve">Дополнительное соглашение  на выполнение работ по диагностическому обследованию объектов электросетевого хозяйства материковой части г. Владивостока (Заходы ЛЭП 110 кВ на ПС 110/6 кВ "Де-Фриз" ) </t>
  </si>
  <si>
    <t>Техническое обслуживание ВЛ-110,  согласно технического задания.</t>
  </si>
  <si>
    <t>Оказание услуг по транспортировке теплоносителя для абонентов</t>
  </si>
  <si>
    <t>Гкал.</t>
  </si>
  <si>
    <t>Договор по выполнению мероприятий по программе энергосбережения. Мини-ТЭЦ общ.</t>
  </si>
  <si>
    <t>Выполнение мероприятий по программе энергосбережения</t>
  </si>
  <si>
    <t>Договор на восстановление паспортов - протоколов измерительных комплексов.</t>
  </si>
  <si>
    <t>Услиги по восстановлению паспортов-протоколов, наличие лицензии</t>
  </si>
  <si>
    <t>ШТ.</t>
  </si>
  <si>
    <t>250.01.2014</t>
  </si>
  <si>
    <t>251.01.2014</t>
  </si>
  <si>
    <t>252.01.2014</t>
  </si>
  <si>
    <t>253.01.2014</t>
  </si>
  <si>
    <t>254.01.2014</t>
  </si>
  <si>
    <t>255.01.2014</t>
  </si>
  <si>
    <t>256.01.2014</t>
  </si>
  <si>
    <t>257.01.2014</t>
  </si>
  <si>
    <t>259.01.2014</t>
  </si>
  <si>
    <t>260.01.2014</t>
  </si>
  <si>
    <t>261.01.2014</t>
  </si>
  <si>
    <t>262.01.2014</t>
  </si>
  <si>
    <t>263.01.2014</t>
  </si>
  <si>
    <t>264.01.2014</t>
  </si>
  <si>
    <t>265.01.2014</t>
  </si>
  <si>
    <t>266.01.2014</t>
  </si>
  <si>
    <t>267.01.2014</t>
  </si>
  <si>
    <t>268.01.2014</t>
  </si>
  <si>
    <t>Дополнительное соглашение к договору СМР по объекту: Реконструкция ЛЭП 110 кВ "АТЭЦ-А"</t>
  </si>
  <si>
    <t>Договор на тех. обслуживание и диагностическое обследование двух одноцепных ВЛ 220 кВ "Чернышевск-Мирный-Городская (Ленск) с ПС 220/110/6 кВ "Городская"</t>
  </si>
  <si>
    <t>Оказание услуг по тех. обслуживанию и диагностическому обследованию двух одноцепных ВЛ 220 кВ "Чернышевск-Мирный-Городская (Ленск) с ПС 220/110/6 кВ "Городская"</t>
  </si>
  <si>
    <t>ТЫС.РУБ</t>
  </si>
  <si>
    <t>Договор на тех. обслуживание и диагностическое обследование одноцепной ВЛ 220 кВ "Городская"(Ленск)-НПС № 12 - НПС № 13 Олекминск-НПС № 14 с ПС 220/10 кВ при НПС № 12 и ПС 220/10 кВ при НПС № 13</t>
  </si>
  <si>
    <t>Оказание услуг по оперативному обслуживанию, текущему ремонту и диагностическому обследованию одноцепной ВЛ 220 кВ "Городская"(Ленск)-НПС № 12 - НПС № 13 Олекминск-НПС № 14 с ПС 220/10 кВ при НПС № 12 и ПС 220/10 кВ при НПС № 13</t>
  </si>
  <si>
    <t>Договор на тех. обслуживание и диагностическое обследование двух одноцепных ВЛ 220 кВ "Городская" (Ленск)- Пеледуй с ПС 220/110/10 кВ Пеледуй</t>
  </si>
  <si>
    <t>Оказание услуг по тех. обслуживанию и диагностическому обследованию двух одноцепных ВЛ 220 кВ "Городская" (Ленск)- Пеледуй с ПС 220/110/10 кВ Пеледуй</t>
  </si>
  <si>
    <t>269.01.2014</t>
  </si>
  <si>
    <t>270.01.2014</t>
  </si>
  <si>
    <t>271.01.2014</t>
  </si>
  <si>
    <t>Выплата проживания по командировкам (подотчет сотрудникам Общества)</t>
  </si>
  <si>
    <t>Услуги по транспортировке ТМЦ на склад (со склада) ответственного хранения</t>
  </si>
  <si>
    <t>Договор на передачу теплоносителя по теплосетям от мини-ТЭЦ «Центральная» до корпусов кампуса ДВФУ с ОАО «РАО Энергетические системы Востока»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</si>
</sst>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_-* #,##0.000_р_._-;\-* #,##0.000_р_._-;_-* &quot;-&quot;??_р_._-;_-@_-"/>
    <numFmt numFmtId="177" formatCode="0.00000000"/>
    <numFmt numFmtId="178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4" fontId="5" fillId="0" borderId="0">
      <alignment vertical="center"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3" borderId="0" xfId="0" applyFont="1" applyFill="1" applyAlignment="1">
      <alignment vertical="center" wrapText="1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0" fontId="57" fillId="0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5" fillId="34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top" wrapText="1"/>
    </xf>
    <xf numFmtId="0" fontId="5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top" wrapText="1"/>
    </xf>
    <xf numFmtId="0" fontId="53" fillId="4" borderId="14" xfId="0" applyFont="1" applyFill="1" applyBorder="1" applyAlignment="1">
      <alignment horizontal="center" vertical="top" wrapText="1"/>
    </xf>
    <xf numFmtId="0" fontId="5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1400175" y="33190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0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1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2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3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4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5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6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7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8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19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0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1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2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3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4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5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6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7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8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0"/>
    <xdr:sp fLocksText="0">
      <xdr:nvSpPr>
        <xdr:cNvPr id="29" name="Text Box 1"/>
        <xdr:cNvSpPr txBox="1">
          <a:spLocks noChangeArrowheads="1"/>
        </xdr:cNvSpPr>
      </xdr:nvSpPr>
      <xdr:spPr>
        <a:xfrm>
          <a:off x="1400175" y="33190815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134</xdr:row>
      <xdr:rowOff>0</xdr:rowOff>
    </xdr:from>
    <xdr:ext cx="104775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1400175" y="1578292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139</xdr:row>
      <xdr:rowOff>0</xdr:rowOff>
    </xdr:from>
    <xdr:ext cx="104775" cy="123825"/>
    <xdr:sp fLocksText="0">
      <xdr:nvSpPr>
        <xdr:cNvPr id="31" name="Text Box 1"/>
        <xdr:cNvSpPr txBox="1">
          <a:spLocks noChangeArrowheads="1"/>
        </xdr:cNvSpPr>
      </xdr:nvSpPr>
      <xdr:spPr>
        <a:xfrm>
          <a:off x="1400175" y="1661255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140</xdr:row>
      <xdr:rowOff>0</xdr:rowOff>
    </xdr:from>
    <xdr:ext cx="104775" cy="123825"/>
    <xdr:sp fLocksText="0">
      <xdr:nvSpPr>
        <xdr:cNvPr id="32" name="Text Box 1"/>
        <xdr:cNvSpPr txBox="1">
          <a:spLocks noChangeArrowheads="1"/>
        </xdr:cNvSpPr>
      </xdr:nvSpPr>
      <xdr:spPr>
        <a:xfrm>
          <a:off x="1400175" y="167506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4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5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6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400175" y="3319081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38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39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0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1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2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3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4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5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6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7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8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49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0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1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2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3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4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5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6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752475"/>
    <xdr:sp fLocksText="0">
      <xdr:nvSpPr>
        <xdr:cNvPr id="57" name="Text Box 1"/>
        <xdr:cNvSpPr txBox="1">
          <a:spLocks noChangeArrowheads="1"/>
        </xdr:cNvSpPr>
      </xdr:nvSpPr>
      <xdr:spPr>
        <a:xfrm>
          <a:off x="1400175" y="2463736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9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9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0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1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18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19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0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1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2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3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4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5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6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7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8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29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0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1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2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3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4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5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6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828675"/>
    <xdr:sp fLocksText="0">
      <xdr:nvSpPr>
        <xdr:cNvPr id="137" name="Text Box 1"/>
        <xdr:cNvSpPr txBox="1">
          <a:spLocks noChangeArrowheads="1"/>
        </xdr:cNvSpPr>
      </xdr:nvSpPr>
      <xdr:spPr>
        <a:xfrm>
          <a:off x="1400175" y="24637365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3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3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4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5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6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7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8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19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0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1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2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3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4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5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6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7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8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29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0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1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2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3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8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49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0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1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2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3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4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5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6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523875"/>
    <xdr:sp fLocksText="0">
      <xdr:nvSpPr>
        <xdr:cNvPr id="357" name="Text Box 1"/>
        <xdr:cNvSpPr txBox="1">
          <a:spLocks noChangeArrowheads="1"/>
        </xdr:cNvSpPr>
      </xdr:nvSpPr>
      <xdr:spPr>
        <a:xfrm>
          <a:off x="1400175" y="246373650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5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7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59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1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3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4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5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6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7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8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69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0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1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3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4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5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8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69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0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1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2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3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4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5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6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210</xdr:row>
      <xdr:rowOff>0</xdr:rowOff>
    </xdr:from>
    <xdr:ext cx="104775" cy="190500"/>
    <xdr:sp fLocksText="0">
      <xdr:nvSpPr>
        <xdr:cNvPr id="777" name="Text Box 1"/>
        <xdr:cNvSpPr txBox="1">
          <a:spLocks noChangeArrowheads="1"/>
        </xdr:cNvSpPr>
      </xdr:nvSpPr>
      <xdr:spPr>
        <a:xfrm>
          <a:off x="1400175" y="246373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7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7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8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79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0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1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2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3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4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5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6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7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8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89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0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1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2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3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4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5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6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7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8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99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0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1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2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3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8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49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0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1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2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3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4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5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6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90550"/>
    <xdr:sp fLocksText="0">
      <xdr:nvSpPr>
        <xdr:cNvPr id="1057" name="Text Box 1"/>
        <xdr:cNvSpPr txBox="1">
          <a:spLocks noChangeArrowheads="1"/>
        </xdr:cNvSpPr>
      </xdr:nvSpPr>
      <xdr:spPr>
        <a:xfrm>
          <a:off x="1400175" y="249345450"/>
          <a:ext cx="104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5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5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6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7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8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09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0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1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2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3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4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5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6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7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8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19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0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1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2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3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4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5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6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7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8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29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0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1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2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3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4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5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6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7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8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89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0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1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2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3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4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5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6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200025"/>
    <xdr:sp fLocksText="0">
      <xdr:nvSpPr>
        <xdr:cNvPr id="1397" name="Text Box 1"/>
        <xdr:cNvSpPr txBox="1">
          <a:spLocks noChangeArrowheads="1"/>
        </xdr:cNvSpPr>
      </xdr:nvSpPr>
      <xdr:spPr>
        <a:xfrm>
          <a:off x="1400175" y="249345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39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39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0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1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1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1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2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3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3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3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4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45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5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5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6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7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8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49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0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1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2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3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4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5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6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7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8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59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0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1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2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3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4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5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6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7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7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7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8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69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9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69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0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1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1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1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8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29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0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1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2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3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4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5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6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504825"/>
    <xdr:sp fLocksText="0">
      <xdr:nvSpPr>
        <xdr:cNvPr id="1737" name="Text Box 1"/>
        <xdr:cNvSpPr txBox="1">
          <a:spLocks noChangeArrowheads="1"/>
        </xdr:cNvSpPr>
      </xdr:nvSpPr>
      <xdr:spPr>
        <a:xfrm>
          <a:off x="1400175" y="249345450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3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3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4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5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6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7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8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79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0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1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2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3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4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5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6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7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8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89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0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1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2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3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8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49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0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1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2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3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4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5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6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211</xdr:row>
      <xdr:rowOff>0</xdr:rowOff>
    </xdr:from>
    <xdr:ext cx="104775" cy="390525"/>
    <xdr:sp fLocksText="0">
      <xdr:nvSpPr>
        <xdr:cNvPr id="1957" name="Text Box 1"/>
        <xdr:cNvSpPr txBox="1">
          <a:spLocks noChangeArrowheads="1"/>
        </xdr:cNvSpPr>
      </xdr:nvSpPr>
      <xdr:spPr>
        <a:xfrm>
          <a:off x="1400175" y="2493454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19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0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1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2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3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4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5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6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7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8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29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3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4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5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6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7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8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09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0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1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8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29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0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1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2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3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4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5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6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90500"/>
    <xdr:sp fLocksText="0">
      <xdr:nvSpPr>
        <xdr:cNvPr id="3137" name="Text Box 1"/>
        <xdr:cNvSpPr txBox="1">
          <a:spLocks noChangeArrowheads="1"/>
        </xdr:cNvSpPr>
      </xdr:nvSpPr>
      <xdr:spPr>
        <a:xfrm>
          <a:off x="1400175" y="331908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38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39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0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1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2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3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4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5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6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7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8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49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0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1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2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3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4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5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6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76200"/>
    <xdr:sp fLocksText="0">
      <xdr:nvSpPr>
        <xdr:cNvPr id="3157" name="Text Box 1"/>
        <xdr:cNvSpPr txBox="1">
          <a:spLocks noChangeArrowheads="1"/>
        </xdr:cNvSpPr>
      </xdr:nvSpPr>
      <xdr:spPr>
        <a:xfrm>
          <a:off x="0" y="2564606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58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59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0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1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2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3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4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5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6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7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8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69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0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1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2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3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4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5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6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04775" cy="95250"/>
    <xdr:sp fLocksText="0">
      <xdr:nvSpPr>
        <xdr:cNvPr id="3177" name="Text Box 1"/>
        <xdr:cNvSpPr txBox="1">
          <a:spLocks noChangeArrowheads="1"/>
        </xdr:cNvSpPr>
      </xdr:nvSpPr>
      <xdr:spPr>
        <a:xfrm>
          <a:off x="0" y="2564606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78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79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0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1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2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3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4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5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6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7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8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89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0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1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2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3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4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5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6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14300"/>
    <xdr:sp fLocksText="0">
      <xdr:nvSpPr>
        <xdr:cNvPr id="3197" name="Text Box 1"/>
        <xdr:cNvSpPr txBox="1">
          <a:spLocks noChangeArrowheads="1"/>
        </xdr:cNvSpPr>
      </xdr:nvSpPr>
      <xdr:spPr>
        <a:xfrm>
          <a:off x="0" y="25883235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198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199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0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1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2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3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4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5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6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7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8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09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0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1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2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3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4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5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6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104775" cy="142875"/>
    <xdr:sp fLocksText="0">
      <xdr:nvSpPr>
        <xdr:cNvPr id="3217" name="Text Box 1"/>
        <xdr:cNvSpPr txBox="1">
          <a:spLocks noChangeArrowheads="1"/>
        </xdr:cNvSpPr>
      </xdr:nvSpPr>
      <xdr:spPr>
        <a:xfrm>
          <a:off x="0" y="2588323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18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19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20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21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22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23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24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25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66850"/>
    <xdr:sp fLocksText="0">
      <xdr:nvSpPr>
        <xdr:cNvPr id="3226" name="Text Box 1"/>
        <xdr:cNvSpPr txBox="1">
          <a:spLocks noChangeArrowheads="1"/>
        </xdr:cNvSpPr>
      </xdr:nvSpPr>
      <xdr:spPr>
        <a:xfrm>
          <a:off x="0" y="331908150"/>
          <a:ext cx="104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27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28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29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30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31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32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33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34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1419225"/>
    <xdr:sp fLocksText="0">
      <xdr:nvSpPr>
        <xdr:cNvPr id="3235" name="Text Box 1"/>
        <xdr:cNvSpPr txBox="1">
          <a:spLocks noChangeArrowheads="1"/>
        </xdr:cNvSpPr>
      </xdr:nvSpPr>
      <xdr:spPr>
        <a:xfrm>
          <a:off x="0" y="331908150"/>
          <a:ext cx="104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236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400050"/>
    <xdr:sp fLocksText="0">
      <xdr:nvSpPr>
        <xdr:cNvPr id="3237" name="Text Box 1"/>
        <xdr:cNvSpPr txBox="1">
          <a:spLocks noChangeArrowheads="1"/>
        </xdr:cNvSpPr>
      </xdr:nvSpPr>
      <xdr:spPr>
        <a:xfrm>
          <a:off x="1400175" y="3319081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238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39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0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1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2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3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4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5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6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104775" cy="695325"/>
    <xdr:sp fLocksText="0">
      <xdr:nvSpPr>
        <xdr:cNvPr id="3247" name="Text Box 1"/>
        <xdr:cNvSpPr txBox="1">
          <a:spLocks noChangeArrowheads="1"/>
        </xdr:cNvSpPr>
      </xdr:nvSpPr>
      <xdr:spPr>
        <a:xfrm>
          <a:off x="0" y="3319081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390525"/>
    <xdr:sp fLocksText="0">
      <xdr:nvSpPr>
        <xdr:cNvPr id="3248" name="Text Box 1"/>
        <xdr:cNvSpPr txBox="1">
          <a:spLocks noChangeArrowheads="1"/>
        </xdr:cNvSpPr>
      </xdr:nvSpPr>
      <xdr:spPr>
        <a:xfrm>
          <a:off x="1400175" y="3319081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249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19075"/>
    <xdr:sp fLocksText="0">
      <xdr:nvSpPr>
        <xdr:cNvPr id="3250" name="Text Box 1"/>
        <xdr:cNvSpPr txBox="1">
          <a:spLocks noChangeArrowheads="1"/>
        </xdr:cNvSpPr>
      </xdr:nvSpPr>
      <xdr:spPr>
        <a:xfrm>
          <a:off x="1400175" y="33190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251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19075"/>
    <xdr:sp fLocksText="0">
      <xdr:nvSpPr>
        <xdr:cNvPr id="3252" name="Text Box 1"/>
        <xdr:cNvSpPr txBox="1">
          <a:spLocks noChangeArrowheads="1"/>
        </xdr:cNvSpPr>
      </xdr:nvSpPr>
      <xdr:spPr>
        <a:xfrm>
          <a:off x="1400175" y="33190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253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219075"/>
    <xdr:sp fLocksText="0">
      <xdr:nvSpPr>
        <xdr:cNvPr id="3254" name="Text Box 1"/>
        <xdr:cNvSpPr txBox="1">
          <a:spLocks noChangeArrowheads="1"/>
        </xdr:cNvSpPr>
      </xdr:nvSpPr>
      <xdr:spPr>
        <a:xfrm>
          <a:off x="1400175" y="33190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273</xdr:row>
      <xdr:rowOff>0</xdr:rowOff>
    </xdr:from>
    <xdr:ext cx="104775" cy="152400"/>
    <xdr:sp fLocksText="0">
      <xdr:nvSpPr>
        <xdr:cNvPr id="3255" name="Text Box 1"/>
        <xdr:cNvSpPr txBox="1">
          <a:spLocks noChangeArrowheads="1"/>
        </xdr:cNvSpPr>
      </xdr:nvSpPr>
      <xdr:spPr>
        <a:xfrm>
          <a:off x="1400175" y="331908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M285"/>
  <sheetViews>
    <sheetView tabSelected="1" view="pageBreakPreview" zoomScale="75" zoomScaleSheetLayoutView="75" workbookViewId="0" topLeftCell="A1">
      <selection activeCell="E281" sqref="E281"/>
    </sheetView>
  </sheetViews>
  <sheetFormatPr defaultColWidth="9.140625" defaultRowHeight="15"/>
  <cols>
    <col min="1" max="1" width="13.421875" style="1" customWidth="1"/>
    <col min="2" max="2" width="41.28125" style="1" customWidth="1"/>
    <col min="3" max="3" width="14.00390625" style="2" customWidth="1"/>
    <col min="4" max="4" width="11.140625" style="1" customWidth="1"/>
    <col min="5" max="5" width="35.28125" style="1" customWidth="1"/>
    <col min="6" max="6" width="7.7109375" style="1" customWidth="1"/>
    <col min="7" max="7" width="6.421875" style="1" customWidth="1"/>
    <col min="8" max="8" width="13.28125" style="1" customWidth="1"/>
    <col min="9" max="9" width="12.28125" style="1" customWidth="1"/>
    <col min="10" max="10" width="14.421875" style="1" customWidth="1"/>
    <col min="11" max="11" width="18.00390625" style="1" customWidth="1"/>
    <col min="12" max="12" width="16.140625" style="1" customWidth="1"/>
    <col min="13" max="13" width="16.28125" style="1" customWidth="1"/>
    <col min="14" max="14" width="7.8515625" style="1" customWidth="1"/>
    <col min="15" max="15" width="8.421875" style="1" customWidth="1"/>
    <col min="16" max="16" width="11.140625" style="1" customWidth="1"/>
    <col min="17" max="17" width="16.57421875" style="1" customWidth="1"/>
    <col min="18" max="16384" width="9.140625" style="1" customWidth="1"/>
  </cols>
  <sheetData>
    <row r="1" s="4" customFormat="1" ht="15">
      <c r="C1" s="17"/>
    </row>
    <row r="2" spans="1:9" s="4" customFormat="1" ht="15">
      <c r="A2" s="61"/>
      <c r="B2" s="61"/>
      <c r="C2" s="14" t="s">
        <v>20</v>
      </c>
      <c r="F2" s="5"/>
      <c r="I2" s="17"/>
    </row>
    <row r="3" spans="1:9" s="4" customFormat="1" ht="15.75" thickBot="1">
      <c r="A3" s="61"/>
      <c r="B3" s="61"/>
      <c r="C3" s="14"/>
      <c r="F3" s="5"/>
      <c r="I3" s="17"/>
    </row>
    <row r="4" spans="1:12" s="4" customFormat="1" ht="15" customHeight="1">
      <c r="A4" s="62"/>
      <c r="B4" s="62"/>
      <c r="C4" s="66" t="s">
        <v>22</v>
      </c>
      <c r="D4" s="63"/>
      <c r="E4" s="63"/>
      <c r="F4" s="64"/>
      <c r="G4" s="67" t="s">
        <v>23</v>
      </c>
      <c r="H4" s="67"/>
      <c r="I4" s="67"/>
      <c r="J4" s="67"/>
      <c r="K4" s="67"/>
      <c r="L4" s="68"/>
    </row>
    <row r="5" spans="1:12" s="4" customFormat="1" ht="15">
      <c r="A5" s="62"/>
      <c r="B5" s="62"/>
      <c r="C5" s="57" t="s">
        <v>24</v>
      </c>
      <c r="D5" s="58"/>
      <c r="E5" s="58"/>
      <c r="F5" s="58"/>
      <c r="G5" s="65" t="s">
        <v>25</v>
      </c>
      <c r="H5" s="65"/>
      <c r="I5" s="65"/>
      <c r="J5" s="65"/>
      <c r="K5" s="65"/>
      <c r="L5" s="69"/>
    </row>
    <row r="6" spans="1:12" s="4" customFormat="1" ht="15">
      <c r="A6" s="62"/>
      <c r="B6" s="62"/>
      <c r="C6" s="57" t="s">
        <v>26</v>
      </c>
      <c r="D6" s="58"/>
      <c r="E6" s="58"/>
      <c r="F6" s="58"/>
      <c r="G6" s="65" t="s">
        <v>27</v>
      </c>
      <c r="H6" s="65"/>
      <c r="I6" s="65"/>
      <c r="J6" s="65"/>
      <c r="K6" s="65"/>
      <c r="L6" s="69"/>
    </row>
    <row r="7" spans="1:12" s="4" customFormat="1" ht="15">
      <c r="A7" s="62"/>
      <c r="B7" s="62"/>
      <c r="C7" s="57" t="s">
        <v>28</v>
      </c>
      <c r="D7" s="58"/>
      <c r="E7" s="58"/>
      <c r="F7" s="58"/>
      <c r="G7" s="65">
        <v>2540080100</v>
      </c>
      <c r="H7" s="65"/>
      <c r="I7" s="65"/>
      <c r="J7" s="65"/>
      <c r="K7" s="65"/>
      <c r="L7" s="69"/>
    </row>
    <row r="8" spans="1:12" s="4" customFormat="1" ht="15">
      <c r="A8" s="62"/>
      <c r="B8" s="62"/>
      <c r="C8" s="57" t="s">
        <v>29</v>
      </c>
      <c r="D8" s="58"/>
      <c r="E8" s="58"/>
      <c r="F8" s="58"/>
      <c r="G8" s="65">
        <v>254001001</v>
      </c>
      <c r="H8" s="65"/>
      <c r="I8" s="65"/>
      <c r="J8" s="65"/>
      <c r="K8" s="65"/>
      <c r="L8" s="69"/>
    </row>
    <row r="9" spans="1:12" s="4" customFormat="1" ht="15.75" thickBot="1">
      <c r="A9" s="62"/>
      <c r="B9" s="62"/>
      <c r="C9" s="59" t="s">
        <v>30</v>
      </c>
      <c r="D9" s="60"/>
      <c r="E9" s="60"/>
      <c r="F9" s="60"/>
      <c r="G9" s="70">
        <v>5401376</v>
      </c>
      <c r="H9" s="70"/>
      <c r="I9" s="70"/>
      <c r="J9" s="70"/>
      <c r="K9" s="70"/>
      <c r="L9" s="71"/>
    </row>
    <row r="10" spans="1:16" ht="15">
      <c r="A10" s="4"/>
      <c r="B10" s="4"/>
      <c r="C10" s="1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6" customFormat="1" ht="33" customHeight="1">
      <c r="A11" s="43" t="s">
        <v>0</v>
      </c>
      <c r="B11" s="43" t="s">
        <v>19</v>
      </c>
      <c r="C11" s="43" t="s">
        <v>1</v>
      </c>
      <c r="D11" s="46" t="s">
        <v>2</v>
      </c>
      <c r="E11" s="43" t="s">
        <v>3</v>
      </c>
      <c r="F11" s="43"/>
      <c r="G11" s="43"/>
      <c r="H11" s="43"/>
      <c r="I11" s="43"/>
      <c r="J11" s="43"/>
      <c r="K11" s="46"/>
      <c r="L11" s="46"/>
      <c r="M11" s="46"/>
      <c r="N11" s="51" t="s">
        <v>16</v>
      </c>
      <c r="O11" s="50" t="s">
        <v>17</v>
      </c>
      <c r="P11" s="54" t="s">
        <v>15</v>
      </c>
    </row>
    <row r="12" spans="1:16" s="16" customFormat="1" ht="48.75" customHeight="1">
      <c r="A12" s="44"/>
      <c r="B12" s="44"/>
      <c r="C12" s="44"/>
      <c r="D12" s="47"/>
      <c r="E12" s="48" t="s">
        <v>4</v>
      </c>
      <c r="F12" s="48" t="s">
        <v>5</v>
      </c>
      <c r="G12" s="48"/>
      <c r="H12" s="49" t="s">
        <v>6</v>
      </c>
      <c r="I12" s="48" t="s">
        <v>9</v>
      </c>
      <c r="J12" s="48"/>
      <c r="K12" s="48" t="s">
        <v>11</v>
      </c>
      <c r="L12" s="48"/>
      <c r="M12" s="48"/>
      <c r="N12" s="52"/>
      <c r="O12" s="50"/>
      <c r="P12" s="55"/>
    </row>
    <row r="13" spans="1:16" s="17" customFormat="1" ht="108.75" customHeight="1">
      <c r="A13" s="45"/>
      <c r="B13" s="45"/>
      <c r="C13" s="45"/>
      <c r="D13" s="47"/>
      <c r="E13" s="48"/>
      <c r="F13" s="41" t="s">
        <v>7</v>
      </c>
      <c r="G13" s="41" t="s">
        <v>8</v>
      </c>
      <c r="H13" s="49"/>
      <c r="I13" s="41" t="s">
        <v>10</v>
      </c>
      <c r="J13" s="41" t="s">
        <v>8</v>
      </c>
      <c r="K13" s="41" t="s">
        <v>12</v>
      </c>
      <c r="L13" s="41" t="s">
        <v>14</v>
      </c>
      <c r="M13" s="41" t="s">
        <v>13</v>
      </c>
      <c r="N13" s="53"/>
      <c r="O13" s="42" t="s">
        <v>18</v>
      </c>
      <c r="P13" s="56"/>
    </row>
    <row r="14" spans="1:16" s="4" customFormat="1" ht="15">
      <c r="A14" s="15">
        <v>2</v>
      </c>
      <c r="B14" s="15">
        <v>3</v>
      </c>
      <c r="C14" s="15">
        <v>7</v>
      </c>
      <c r="D14" s="15">
        <v>8</v>
      </c>
      <c r="E14" s="15">
        <v>9</v>
      </c>
      <c r="F14" s="15">
        <v>10</v>
      </c>
      <c r="G14" s="15">
        <v>11</v>
      </c>
      <c r="H14" s="15">
        <v>12</v>
      </c>
      <c r="I14" s="15">
        <v>13</v>
      </c>
      <c r="J14" s="15">
        <v>14</v>
      </c>
      <c r="K14" s="15">
        <v>15</v>
      </c>
      <c r="L14" s="15">
        <v>16</v>
      </c>
      <c r="M14" s="15">
        <v>17</v>
      </c>
      <c r="N14" s="15">
        <v>18</v>
      </c>
      <c r="O14" s="15">
        <v>19</v>
      </c>
      <c r="P14" s="15">
        <v>23</v>
      </c>
    </row>
    <row r="15" spans="1:16" s="4" customFormat="1" ht="78" customHeight="1">
      <c r="A15" s="20" t="s">
        <v>468</v>
      </c>
      <c r="B15" s="18" t="s">
        <v>33</v>
      </c>
      <c r="C15" s="15" t="s">
        <v>34</v>
      </c>
      <c r="D15" s="21">
        <v>7421025</v>
      </c>
      <c r="E15" s="18" t="s">
        <v>35</v>
      </c>
      <c r="F15" s="19">
        <v>384</v>
      </c>
      <c r="G15" s="19" t="s">
        <v>36</v>
      </c>
      <c r="H15" s="21">
        <v>29500</v>
      </c>
      <c r="I15" s="21">
        <v>5401376000</v>
      </c>
      <c r="J15" s="19" t="s">
        <v>156</v>
      </c>
      <c r="K15" s="22">
        <v>41640</v>
      </c>
      <c r="L15" s="22">
        <v>41699</v>
      </c>
      <c r="M15" s="22">
        <v>41974</v>
      </c>
      <c r="N15" s="15" t="s">
        <v>37</v>
      </c>
      <c r="O15" s="15" t="s">
        <v>38</v>
      </c>
      <c r="P15" s="23">
        <v>29500</v>
      </c>
    </row>
    <row r="16" spans="1:16" s="4" customFormat="1" ht="62.25" customHeight="1">
      <c r="A16" s="20" t="s">
        <v>469</v>
      </c>
      <c r="B16" s="24" t="s">
        <v>39</v>
      </c>
      <c r="C16" s="19" t="s">
        <v>34</v>
      </c>
      <c r="D16" s="19">
        <v>7421025</v>
      </c>
      <c r="E16" s="19" t="s">
        <v>35</v>
      </c>
      <c r="F16" s="19">
        <v>384</v>
      </c>
      <c r="G16" s="19" t="s">
        <v>36</v>
      </c>
      <c r="H16" s="19">
        <v>29500</v>
      </c>
      <c r="I16" s="19">
        <v>5401376000</v>
      </c>
      <c r="J16" s="19" t="s">
        <v>156</v>
      </c>
      <c r="K16" s="25">
        <v>41640</v>
      </c>
      <c r="L16" s="25">
        <v>41671</v>
      </c>
      <c r="M16" s="25">
        <v>41760</v>
      </c>
      <c r="N16" s="19" t="s">
        <v>37</v>
      </c>
      <c r="O16" s="19" t="s">
        <v>38</v>
      </c>
      <c r="P16" s="26">
        <v>25000</v>
      </c>
    </row>
    <row r="17" spans="1:16" s="7" customFormat="1" ht="62.25" customHeight="1">
      <c r="A17" s="20" t="s">
        <v>470</v>
      </c>
      <c r="B17" s="24" t="s">
        <v>41</v>
      </c>
      <c r="C17" s="19" t="s">
        <v>40</v>
      </c>
      <c r="D17" s="19">
        <v>7525000</v>
      </c>
      <c r="E17" s="19" t="s">
        <v>42</v>
      </c>
      <c r="F17" s="19">
        <v>384</v>
      </c>
      <c r="G17" s="19" t="s">
        <v>36</v>
      </c>
      <c r="H17" s="19">
        <v>175</v>
      </c>
      <c r="I17" s="19">
        <v>5401376000</v>
      </c>
      <c r="J17" s="19" t="s">
        <v>156</v>
      </c>
      <c r="K17" s="25">
        <v>41640</v>
      </c>
      <c r="L17" s="25">
        <v>41699</v>
      </c>
      <c r="M17" s="25">
        <v>41699</v>
      </c>
      <c r="N17" s="19" t="s">
        <v>43</v>
      </c>
      <c r="O17" s="19" t="s">
        <v>38</v>
      </c>
      <c r="P17" s="26">
        <v>175</v>
      </c>
    </row>
    <row r="18" spans="1:16" s="4" customFormat="1" ht="46.5" customHeight="1">
      <c r="A18" s="20" t="s">
        <v>471</v>
      </c>
      <c r="B18" s="24" t="s">
        <v>44</v>
      </c>
      <c r="C18" s="19" t="s">
        <v>45</v>
      </c>
      <c r="D18" s="19">
        <v>6420019</v>
      </c>
      <c r="E18" s="19" t="s">
        <v>46</v>
      </c>
      <c r="F18" s="19">
        <v>257</v>
      </c>
      <c r="G18" s="19" t="s">
        <v>47</v>
      </c>
      <c r="H18" s="19" t="s">
        <v>48</v>
      </c>
      <c r="I18" s="19">
        <v>45286570000</v>
      </c>
      <c r="J18" s="19" t="s">
        <v>146</v>
      </c>
      <c r="K18" s="25">
        <v>41640</v>
      </c>
      <c r="L18" s="25">
        <v>41640</v>
      </c>
      <c r="M18" s="25">
        <v>41974</v>
      </c>
      <c r="N18" s="19" t="s">
        <v>21</v>
      </c>
      <c r="O18" s="19" t="s">
        <v>32</v>
      </c>
      <c r="P18" s="26">
        <v>321</v>
      </c>
    </row>
    <row r="19" spans="1:16" s="4" customFormat="1" ht="46.5" customHeight="1">
      <c r="A19" s="20" t="s">
        <v>472</v>
      </c>
      <c r="B19" s="24" t="s">
        <v>49</v>
      </c>
      <c r="C19" s="19" t="s">
        <v>50</v>
      </c>
      <c r="D19" s="19" t="s">
        <v>51</v>
      </c>
      <c r="E19" s="19" t="s">
        <v>46</v>
      </c>
      <c r="F19" s="19">
        <v>355</v>
      </c>
      <c r="G19" s="19" t="s">
        <v>52</v>
      </c>
      <c r="H19" s="19" t="s">
        <v>48</v>
      </c>
      <c r="I19" s="19">
        <v>45286570000</v>
      </c>
      <c r="J19" s="19" t="s">
        <v>146</v>
      </c>
      <c r="K19" s="25">
        <v>41640</v>
      </c>
      <c r="L19" s="25">
        <v>41640</v>
      </c>
      <c r="M19" s="25">
        <v>41974</v>
      </c>
      <c r="N19" s="19" t="s">
        <v>21</v>
      </c>
      <c r="O19" s="19" t="s">
        <v>32</v>
      </c>
      <c r="P19" s="26">
        <v>283</v>
      </c>
    </row>
    <row r="20" spans="1:16" s="4" customFormat="1" ht="46.5" customHeight="1">
      <c r="A20" s="20" t="s">
        <v>473</v>
      </c>
      <c r="B20" s="24" t="s">
        <v>49</v>
      </c>
      <c r="C20" s="19" t="s">
        <v>50</v>
      </c>
      <c r="D20" s="19" t="s">
        <v>51</v>
      </c>
      <c r="E20" s="19" t="s">
        <v>46</v>
      </c>
      <c r="F20" s="19">
        <v>355</v>
      </c>
      <c r="G20" s="19" t="s">
        <v>52</v>
      </c>
      <c r="H20" s="19" t="s">
        <v>48</v>
      </c>
      <c r="I20" s="19">
        <v>45286570000</v>
      </c>
      <c r="J20" s="19" t="s">
        <v>146</v>
      </c>
      <c r="K20" s="25">
        <v>41640</v>
      </c>
      <c r="L20" s="25">
        <v>41640</v>
      </c>
      <c r="M20" s="25">
        <v>41974</v>
      </c>
      <c r="N20" s="19" t="s">
        <v>21</v>
      </c>
      <c r="O20" s="19" t="s">
        <v>32</v>
      </c>
      <c r="P20" s="26">
        <v>127</v>
      </c>
    </row>
    <row r="21" spans="1:16" s="4" customFormat="1" ht="46.5" customHeight="1">
      <c r="A21" s="20" t="s">
        <v>474</v>
      </c>
      <c r="B21" s="24" t="s">
        <v>44</v>
      </c>
      <c r="C21" s="19" t="s">
        <v>45</v>
      </c>
      <c r="D21" s="19">
        <v>6420019</v>
      </c>
      <c r="E21" s="19" t="s">
        <v>46</v>
      </c>
      <c r="F21" s="19">
        <v>257</v>
      </c>
      <c r="G21" s="19" t="s">
        <v>47</v>
      </c>
      <c r="H21" s="19" t="s">
        <v>48</v>
      </c>
      <c r="I21" s="19">
        <v>45286570000</v>
      </c>
      <c r="J21" s="19" t="s">
        <v>146</v>
      </c>
      <c r="K21" s="25">
        <v>41640</v>
      </c>
      <c r="L21" s="25">
        <v>41640</v>
      </c>
      <c r="M21" s="25">
        <v>41974</v>
      </c>
      <c r="N21" s="19" t="s">
        <v>21</v>
      </c>
      <c r="O21" s="19" t="s">
        <v>32</v>
      </c>
      <c r="P21" s="26">
        <v>821.28</v>
      </c>
    </row>
    <row r="22" spans="1:16" s="4" customFormat="1" ht="62.25" customHeight="1">
      <c r="A22" s="20" t="s">
        <v>475</v>
      </c>
      <c r="B22" s="24" t="s">
        <v>44</v>
      </c>
      <c r="C22" s="19" t="s">
        <v>45</v>
      </c>
      <c r="D22" s="19">
        <v>6420019</v>
      </c>
      <c r="E22" s="19" t="s">
        <v>46</v>
      </c>
      <c r="F22" s="19">
        <v>257</v>
      </c>
      <c r="G22" s="19" t="s">
        <v>47</v>
      </c>
      <c r="H22" s="19" t="s">
        <v>48</v>
      </c>
      <c r="I22" s="19">
        <v>98401000000</v>
      </c>
      <c r="J22" s="19" t="s">
        <v>302</v>
      </c>
      <c r="K22" s="25">
        <v>41640</v>
      </c>
      <c r="L22" s="25">
        <v>41640</v>
      </c>
      <c r="M22" s="25">
        <v>41974</v>
      </c>
      <c r="N22" s="19" t="s">
        <v>21</v>
      </c>
      <c r="O22" s="19" t="s">
        <v>32</v>
      </c>
      <c r="P22" s="26">
        <v>424.8</v>
      </c>
    </row>
    <row r="23" spans="1:16" s="4" customFormat="1" ht="62.25" customHeight="1">
      <c r="A23" s="20" t="s">
        <v>476</v>
      </c>
      <c r="B23" s="24" t="s">
        <v>44</v>
      </c>
      <c r="C23" s="19" t="s">
        <v>45</v>
      </c>
      <c r="D23" s="19">
        <v>6420019</v>
      </c>
      <c r="E23" s="19" t="s">
        <v>46</v>
      </c>
      <c r="F23" s="19">
        <v>257</v>
      </c>
      <c r="G23" s="19" t="s">
        <v>47</v>
      </c>
      <c r="H23" s="19" t="s">
        <v>48</v>
      </c>
      <c r="I23" s="19">
        <v>5401376000</v>
      </c>
      <c r="J23" s="19" t="s">
        <v>156</v>
      </c>
      <c r="K23" s="25">
        <v>41640</v>
      </c>
      <c r="L23" s="25">
        <v>41640</v>
      </c>
      <c r="M23" s="25">
        <v>41974</v>
      </c>
      <c r="N23" s="19" t="s">
        <v>21</v>
      </c>
      <c r="O23" s="19" t="s">
        <v>32</v>
      </c>
      <c r="P23" s="26">
        <v>575.8</v>
      </c>
    </row>
    <row r="24" spans="1:16" s="4" customFormat="1" ht="62.25" customHeight="1">
      <c r="A24" s="20" t="s">
        <v>477</v>
      </c>
      <c r="B24" s="24" t="s">
        <v>49</v>
      </c>
      <c r="C24" s="19" t="s">
        <v>50</v>
      </c>
      <c r="D24" s="19" t="s">
        <v>51</v>
      </c>
      <c r="E24" s="19" t="s">
        <v>46</v>
      </c>
      <c r="F24" s="19">
        <v>355</v>
      </c>
      <c r="G24" s="19" t="s">
        <v>52</v>
      </c>
      <c r="H24" s="19" t="s">
        <v>48</v>
      </c>
      <c r="I24" s="19">
        <v>5401376000</v>
      </c>
      <c r="J24" s="19" t="s">
        <v>156</v>
      </c>
      <c r="K24" s="25">
        <v>41640</v>
      </c>
      <c r="L24" s="25">
        <v>41640</v>
      </c>
      <c r="M24" s="25">
        <v>41974</v>
      </c>
      <c r="N24" s="19" t="s">
        <v>21</v>
      </c>
      <c r="O24" s="19" t="s">
        <v>32</v>
      </c>
      <c r="P24" s="26">
        <v>260</v>
      </c>
    </row>
    <row r="25" spans="1:16" s="4" customFormat="1" ht="62.25" customHeight="1">
      <c r="A25" s="20" t="s">
        <v>478</v>
      </c>
      <c r="B25" s="24" t="s">
        <v>49</v>
      </c>
      <c r="C25" s="19" t="s">
        <v>50</v>
      </c>
      <c r="D25" s="19" t="s">
        <v>51</v>
      </c>
      <c r="E25" s="19" t="s">
        <v>46</v>
      </c>
      <c r="F25" s="19">
        <v>355</v>
      </c>
      <c r="G25" s="19" t="s">
        <v>52</v>
      </c>
      <c r="H25" s="19" t="s">
        <v>48</v>
      </c>
      <c r="I25" s="19">
        <v>5401376000</v>
      </c>
      <c r="J25" s="19" t="s">
        <v>156</v>
      </c>
      <c r="K25" s="25">
        <v>41640</v>
      </c>
      <c r="L25" s="25">
        <v>41640</v>
      </c>
      <c r="M25" s="25">
        <v>41974</v>
      </c>
      <c r="N25" s="19" t="s">
        <v>21</v>
      </c>
      <c r="O25" s="19" t="s">
        <v>32</v>
      </c>
      <c r="P25" s="26">
        <v>260</v>
      </c>
    </row>
    <row r="26" spans="1:16" s="4" customFormat="1" ht="62.25" customHeight="1">
      <c r="A26" s="20" t="s">
        <v>479</v>
      </c>
      <c r="B26" s="24" t="s">
        <v>44</v>
      </c>
      <c r="C26" s="19" t="s">
        <v>45</v>
      </c>
      <c r="D26" s="19">
        <v>6420019</v>
      </c>
      <c r="E26" s="19" t="s">
        <v>46</v>
      </c>
      <c r="F26" s="19">
        <v>257</v>
      </c>
      <c r="G26" s="19" t="s">
        <v>47</v>
      </c>
      <c r="H26" s="19" t="s">
        <v>48</v>
      </c>
      <c r="I26" s="19">
        <v>5401376000</v>
      </c>
      <c r="J26" s="19" t="s">
        <v>156</v>
      </c>
      <c r="K26" s="25">
        <v>41640</v>
      </c>
      <c r="L26" s="25">
        <v>41640</v>
      </c>
      <c r="M26" s="25">
        <v>41974</v>
      </c>
      <c r="N26" s="19" t="s">
        <v>21</v>
      </c>
      <c r="O26" s="19" t="s">
        <v>32</v>
      </c>
      <c r="P26" s="26">
        <v>794</v>
      </c>
    </row>
    <row r="27" spans="1:16" s="4" customFormat="1" ht="46.5" customHeight="1">
      <c r="A27" s="20" t="s">
        <v>480</v>
      </c>
      <c r="B27" s="24" t="s">
        <v>44</v>
      </c>
      <c r="C27" s="19" t="s">
        <v>45</v>
      </c>
      <c r="D27" s="19">
        <v>6420019</v>
      </c>
      <c r="E27" s="19" t="s">
        <v>46</v>
      </c>
      <c r="F27" s="19">
        <v>257</v>
      </c>
      <c r="G27" s="19" t="s">
        <v>47</v>
      </c>
      <c r="H27" s="19" t="s">
        <v>48</v>
      </c>
      <c r="I27" s="19">
        <v>44401000000</v>
      </c>
      <c r="J27" s="19" t="s">
        <v>348</v>
      </c>
      <c r="K27" s="25">
        <v>41640</v>
      </c>
      <c r="L27" s="25">
        <v>41640</v>
      </c>
      <c r="M27" s="25">
        <v>41974</v>
      </c>
      <c r="N27" s="19" t="s">
        <v>21</v>
      </c>
      <c r="O27" s="19" t="s">
        <v>32</v>
      </c>
      <c r="P27" s="26">
        <v>1119</v>
      </c>
    </row>
    <row r="28" spans="1:16" s="4" customFormat="1" ht="62.25" customHeight="1">
      <c r="A28" s="20" t="s">
        <v>481</v>
      </c>
      <c r="B28" s="24" t="s">
        <v>53</v>
      </c>
      <c r="C28" s="19" t="s">
        <v>54</v>
      </c>
      <c r="D28" s="19" t="s">
        <v>55</v>
      </c>
      <c r="E28" s="19" t="s">
        <v>46</v>
      </c>
      <c r="F28" s="19" t="s">
        <v>56</v>
      </c>
      <c r="G28" s="19" t="s">
        <v>52</v>
      </c>
      <c r="H28" s="19" t="s">
        <v>48</v>
      </c>
      <c r="I28" s="19">
        <v>10401000000</v>
      </c>
      <c r="J28" s="19" t="s">
        <v>57</v>
      </c>
      <c r="K28" s="25">
        <v>41640</v>
      </c>
      <c r="L28" s="25">
        <v>41640</v>
      </c>
      <c r="M28" s="25">
        <v>41974</v>
      </c>
      <c r="N28" s="19" t="s">
        <v>21</v>
      </c>
      <c r="O28" s="19" t="s">
        <v>32</v>
      </c>
      <c r="P28" s="26">
        <v>321</v>
      </c>
    </row>
    <row r="29" spans="1:16" s="4" customFormat="1" ht="94.5" customHeight="1">
      <c r="A29" s="20" t="s">
        <v>482</v>
      </c>
      <c r="B29" s="24" t="s">
        <v>58</v>
      </c>
      <c r="C29" s="19" t="s">
        <v>50</v>
      </c>
      <c r="D29" s="19">
        <v>6420050</v>
      </c>
      <c r="E29" s="19" t="s">
        <v>46</v>
      </c>
      <c r="F29" s="19">
        <v>355</v>
      </c>
      <c r="G29" s="19" t="s">
        <v>52</v>
      </c>
      <c r="H29" s="19" t="s">
        <v>48</v>
      </c>
      <c r="I29" s="19" t="s">
        <v>59</v>
      </c>
      <c r="J29" s="19" t="s">
        <v>60</v>
      </c>
      <c r="K29" s="25">
        <v>41640</v>
      </c>
      <c r="L29" s="25">
        <v>41640</v>
      </c>
      <c r="M29" s="25">
        <v>41974</v>
      </c>
      <c r="N29" s="19" t="s">
        <v>21</v>
      </c>
      <c r="O29" s="19" t="s">
        <v>32</v>
      </c>
      <c r="P29" s="26">
        <f>1746.4*1.18</f>
        <v>2060.752</v>
      </c>
    </row>
    <row r="30" spans="1:16" s="4" customFormat="1" ht="94.5" customHeight="1">
      <c r="A30" s="20" t="s">
        <v>483</v>
      </c>
      <c r="B30" s="24" t="s">
        <v>61</v>
      </c>
      <c r="C30" s="19" t="s">
        <v>50</v>
      </c>
      <c r="D30" s="19">
        <v>6420050</v>
      </c>
      <c r="E30" s="19" t="s">
        <v>46</v>
      </c>
      <c r="F30" s="19">
        <v>355</v>
      </c>
      <c r="G30" s="19" t="s">
        <v>52</v>
      </c>
      <c r="H30" s="19" t="s">
        <v>48</v>
      </c>
      <c r="I30" s="19" t="s">
        <v>59</v>
      </c>
      <c r="J30" s="19" t="s">
        <v>60</v>
      </c>
      <c r="K30" s="25">
        <v>41640</v>
      </c>
      <c r="L30" s="25">
        <v>41640</v>
      </c>
      <c r="M30" s="25">
        <v>41974</v>
      </c>
      <c r="N30" s="19" t="s">
        <v>21</v>
      </c>
      <c r="O30" s="19" t="s">
        <v>32</v>
      </c>
      <c r="P30" s="26">
        <v>656</v>
      </c>
    </row>
    <row r="31" spans="1:16" s="4" customFormat="1" ht="62.25" customHeight="1">
      <c r="A31" s="20" t="s">
        <v>484</v>
      </c>
      <c r="B31" s="24" t="s">
        <v>62</v>
      </c>
      <c r="C31" s="19" t="s">
        <v>63</v>
      </c>
      <c r="D31" s="19">
        <v>7220039</v>
      </c>
      <c r="E31" s="19" t="s">
        <v>64</v>
      </c>
      <c r="F31" s="19">
        <v>364</v>
      </c>
      <c r="G31" s="19" t="s">
        <v>65</v>
      </c>
      <c r="H31" s="19">
        <v>4</v>
      </c>
      <c r="I31" s="19">
        <v>5401376000</v>
      </c>
      <c r="J31" s="19" t="s">
        <v>156</v>
      </c>
      <c r="K31" s="25">
        <v>41640</v>
      </c>
      <c r="L31" s="25">
        <v>41640</v>
      </c>
      <c r="M31" s="25">
        <v>41974</v>
      </c>
      <c r="N31" s="19" t="s">
        <v>21</v>
      </c>
      <c r="O31" s="19" t="s">
        <v>32</v>
      </c>
      <c r="P31" s="26">
        <v>286</v>
      </c>
    </row>
    <row r="32" spans="1:16" s="4" customFormat="1" ht="62.25" customHeight="1">
      <c r="A32" s="20" t="s">
        <v>485</v>
      </c>
      <c r="B32" s="24" t="s">
        <v>66</v>
      </c>
      <c r="C32" s="19" t="s">
        <v>63</v>
      </c>
      <c r="D32" s="19">
        <v>7220039</v>
      </c>
      <c r="E32" s="19" t="s">
        <v>64</v>
      </c>
      <c r="F32" s="15">
        <v>539</v>
      </c>
      <c r="G32" s="19" t="s">
        <v>384</v>
      </c>
      <c r="H32" s="19" t="s">
        <v>67</v>
      </c>
      <c r="I32" s="19">
        <v>5401376000</v>
      </c>
      <c r="J32" s="19" t="s">
        <v>156</v>
      </c>
      <c r="K32" s="25">
        <v>41640</v>
      </c>
      <c r="L32" s="25">
        <v>41640</v>
      </c>
      <c r="M32" s="25">
        <v>41974</v>
      </c>
      <c r="N32" s="19" t="s">
        <v>21</v>
      </c>
      <c r="O32" s="19" t="s">
        <v>32</v>
      </c>
      <c r="P32" s="26">
        <v>236</v>
      </c>
    </row>
    <row r="33" spans="1:16" s="4" customFormat="1" ht="124.5" customHeight="1">
      <c r="A33" s="20" t="s">
        <v>486</v>
      </c>
      <c r="B33" s="24" t="s">
        <v>68</v>
      </c>
      <c r="C33" s="19" t="s">
        <v>63</v>
      </c>
      <c r="D33" s="19">
        <v>7244010</v>
      </c>
      <c r="E33" s="19" t="s">
        <v>64</v>
      </c>
      <c r="F33" s="15">
        <v>539</v>
      </c>
      <c r="G33" s="19" t="s">
        <v>384</v>
      </c>
      <c r="H33" s="19" t="s">
        <v>48</v>
      </c>
      <c r="I33" s="19">
        <v>5401376000</v>
      </c>
      <c r="J33" s="19" t="s">
        <v>156</v>
      </c>
      <c r="K33" s="25">
        <v>41809</v>
      </c>
      <c r="L33" s="25">
        <v>41821</v>
      </c>
      <c r="M33" s="25">
        <v>42185</v>
      </c>
      <c r="N33" s="19" t="s">
        <v>21</v>
      </c>
      <c r="O33" s="19" t="s">
        <v>32</v>
      </c>
      <c r="P33" s="26">
        <v>400</v>
      </c>
    </row>
    <row r="34" spans="1:16" s="4" customFormat="1" ht="62.25" customHeight="1">
      <c r="A34" s="20" t="s">
        <v>487</v>
      </c>
      <c r="B34" s="24" t="s">
        <v>69</v>
      </c>
      <c r="C34" s="19" t="s">
        <v>63</v>
      </c>
      <c r="D34" s="19">
        <v>7244010</v>
      </c>
      <c r="E34" s="19" t="s">
        <v>64</v>
      </c>
      <c r="F34" s="15">
        <v>539</v>
      </c>
      <c r="G34" s="19" t="s">
        <v>384</v>
      </c>
      <c r="H34" s="19" t="s">
        <v>48</v>
      </c>
      <c r="I34" s="19">
        <v>5401376000</v>
      </c>
      <c r="J34" s="19" t="s">
        <v>156</v>
      </c>
      <c r="K34" s="25">
        <v>41821</v>
      </c>
      <c r="L34" s="25">
        <v>41821</v>
      </c>
      <c r="M34" s="25">
        <v>42004</v>
      </c>
      <c r="N34" s="19" t="s">
        <v>21</v>
      </c>
      <c r="O34" s="19" t="s">
        <v>32</v>
      </c>
      <c r="P34" s="26">
        <v>2000</v>
      </c>
    </row>
    <row r="35" spans="1:16" s="4" customFormat="1" ht="62.25" customHeight="1">
      <c r="A35" s="20" t="s">
        <v>488</v>
      </c>
      <c r="B35" s="24" t="s">
        <v>70</v>
      </c>
      <c r="C35" s="19" t="s">
        <v>63</v>
      </c>
      <c r="D35" s="19">
        <v>7220039</v>
      </c>
      <c r="E35" s="19" t="s">
        <v>64</v>
      </c>
      <c r="F35" s="19">
        <v>364</v>
      </c>
      <c r="G35" s="19" t="s">
        <v>65</v>
      </c>
      <c r="H35" s="19" t="s">
        <v>48</v>
      </c>
      <c r="I35" s="19">
        <v>5401376000</v>
      </c>
      <c r="J35" s="19" t="s">
        <v>156</v>
      </c>
      <c r="K35" s="25">
        <v>41640</v>
      </c>
      <c r="L35" s="25">
        <v>41640</v>
      </c>
      <c r="M35" s="25">
        <v>41974</v>
      </c>
      <c r="N35" s="19" t="s">
        <v>21</v>
      </c>
      <c r="O35" s="19" t="s">
        <v>32</v>
      </c>
      <c r="P35" s="26">
        <v>944</v>
      </c>
    </row>
    <row r="36" spans="1:16" s="4" customFormat="1" ht="62.25" customHeight="1">
      <c r="A36" s="20" t="s">
        <v>489</v>
      </c>
      <c r="B36" s="24" t="s">
        <v>71</v>
      </c>
      <c r="C36" s="19" t="s">
        <v>63</v>
      </c>
      <c r="D36" s="19">
        <v>7220034</v>
      </c>
      <c r="E36" s="19" t="s">
        <v>64</v>
      </c>
      <c r="F36" s="19">
        <v>364</v>
      </c>
      <c r="G36" s="19" t="s">
        <v>65</v>
      </c>
      <c r="H36" s="19" t="s">
        <v>48</v>
      </c>
      <c r="I36" s="19">
        <v>5401376000</v>
      </c>
      <c r="J36" s="19" t="s">
        <v>156</v>
      </c>
      <c r="K36" s="25">
        <v>41640</v>
      </c>
      <c r="L36" s="25">
        <v>41640</v>
      </c>
      <c r="M36" s="25">
        <v>41974</v>
      </c>
      <c r="N36" s="19" t="s">
        <v>21</v>
      </c>
      <c r="O36" s="19" t="s">
        <v>32</v>
      </c>
      <c r="P36" s="26">
        <v>2408</v>
      </c>
    </row>
    <row r="37" spans="1:16" s="4" customFormat="1" ht="62.25" customHeight="1">
      <c r="A37" s="20" t="s">
        <v>490</v>
      </c>
      <c r="B37" s="24" t="s">
        <v>72</v>
      </c>
      <c r="C37" s="19" t="s">
        <v>63</v>
      </c>
      <c r="D37" s="19">
        <v>7220034</v>
      </c>
      <c r="E37" s="19" t="s">
        <v>64</v>
      </c>
      <c r="F37" s="19">
        <v>364</v>
      </c>
      <c r="G37" s="19" t="s">
        <v>65</v>
      </c>
      <c r="H37" s="19" t="s">
        <v>48</v>
      </c>
      <c r="I37" s="19">
        <v>5401376000</v>
      </c>
      <c r="J37" s="19" t="s">
        <v>156</v>
      </c>
      <c r="K37" s="25">
        <v>41640</v>
      </c>
      <c r="L37" s="25">
        <v>41640</v>
      </c>
      <c r="M37" s="25">
        <v>41974</v>
      </c>
      <c r="N37" s="19" t="s">
        <v>21</v>
      </c>
      <c r="O37" s="19" t="s">
        <v>32</v>
      </c>
      <c r="P37" s="26">
        <v>1206</v>
      </c>
    </row>
    <row r="38" spans="1:16" s="4" customFormat="1" ht="62.25" customHeight="1">
      <c r="A38" s="20" t="s">
        <v>491</v>
      </c>
      <c r="B38" s="24" t="s">
        <v>73</v>
      </c>
      <c r="C38" s="19" t="s">
        <v>63</v>
      </c>
      <c r="D38" s="19">
        <v>7220034</v>
      </c>
      <c r="E38" s="19" t="s">
        <v>64</v>
      </c>
      <c r="F38" s="19">
        <v>364</v>
      </c>
      <c r="G38" s="19" t="s">
        <v>65</v>
      </c>
      <c r="H38" s="19" t="s">
        <v>48</v>
      </c>
      <c r="I38" s="19">
        <v>5401376000</v>
      </c>
      <c r="J38" s="19" t="s">
        <v>156</v>
      </c>
      <c r="K38" s="25">
        <v>41640</v>
      </c>
      <c r="L38" s="25">
        <v>41640</v>
      </c>
      <c r="M38" s="25">
        <v>41974</v>
      </c>
      <c r="N38" s="19" t="s">
        <v>21</v>
      </c>
      <c r="O38" s="19" t="s">
        <v>32</v>
      </c>
      <c r="P38" s="26">
        <v>2408</v>
      </c>
    </row>
    <row r="39" spans="1:16" s="4" customFormat="1" ht="62.25" customHeight="1">
      <c r="A39" s="20" t="s">
        <v>492</v>
      </c>
      <c r="B39" s="24" t="s">
        <v>74</v>
      </c>
      <c r="C39" s="19" t="s">
        <v>63</v>
      </c>
      <c r="D39" s="19">
        <v>7220034</v>
      </c>
      <c r="E39" s="19" t="s">
        <v>64</v>
      </c>
      <c r="F39" s="19">
        <v>364</v>
      </c>
      <c r="G39" s="19" t="s">
        <v>65</v>
      </c>
      <c r="H39" s="19" t="s">
        <v>48</v>
      </c>
      <c r="I39" s="19">
        <v>5401376000</v>
      </c>
      <c r="J39" s="19" t="s">
        <v>156</v>
      </c>
      <c r="K39" s="25">
        <v>41699</v>
      </c>
      <c r="L39" s="25">
        <v>41730</v>
      </c>
      <c r="M39" s="25">
        <v>41883</v>
      </c>
      <c r="N39" s="19" t="s">
        <v>21</v>
      </c>
      <c r="O39" s="19" t="s">
        <v>32</v>
      </c>
      <c r="P39" s="26">
        <v>984</v>
      </c>
    </row>
    <row r="40" spans="1:16" s="4" customFormat="1" ht="109.5" customHeight="1">
      <c r="A40" s="20" t="s">
        <v>493</v>
      </c>
      <c r="B40" s="24" t="s">
        <v>75</v>
      </c>
      <c r="C40" s="19" t="s">
        <v>76</v>
      </c>
      <c r="D40" s="19">
        <v>7250030</v>
      </c>
      <c r="E40" s="19" t="s">
        <v>77</v>
      </c>
      <c r="F40" s="19">
        <v>796</v>
      </c>
      <c r="G40" s="19" t="s">
        <v>87</v>
      </c>
      <c r="H40" s="19" t="s">
        <v>48</v>
      </c>
      <c r="I40" s="19" t="s">
        <v>59</v>
      </c>
      <c r="J40" s="19" t="s">
        <v>60</v>
      </c>
      <c r="K40" s="25">
        <v>41640</v>
      </c>
      <c r="L40" s="25">
        <v>41671</v>
      </c>
      <c r="M40" s="25">
        <v>42005</v>
      </c>
      <c r="N40" s="19" t="s">
        <v>43</v>
      </c>
      <c r="O40" s="19" t="s">
        <v>38</v>
      </c>
      <c r="P40" s="26">
        <v>1794</v>
      </c>
    </row>
    <row r="41" spans="1:16" s="4" customFormat="1" ht="109.5" customHeight="1">
      <c r="A41" s="20" t="s">
        <v>494</v>
      </c>
      <c r="B41" s="24" t="s">
        <v>78</v>
      </c>
      <c r="C41" s="19" t="s">
        <v>79</v>
      </c>
      <c r="D41" s="19">
        <v>3020310</v>
      </c>
      <c r="E41" s="19" t="s">
        <v>80</v>
      </c>
      <c r="F41" s="19">
        <v>796</v>
      </c>
      <c r="G41" s="19" t="s">
        <v>87</v>
      </c>
      <c r="H41" s="19" t="s">
        <v>48</v>
      </c>
      <c r="I41" s="19" t="s">
        <v>81</v>
      </c>
      <c r="J41" s="19" t="s">
        <v>60</v>
      </c>
      <c r="K41" s="25">
        <v>41699</v>
      </c>
      <c r="L41" s="25">
        <v>41730</v>
      </c>
      <c r="M41" s="25">
        <v>42095</v>
      </c>
      <c r="N41" s="19" t="s">
        <v>43</v>
      </c>
      <c r="O41" s="19" t="s">
        <v>38</v>
      </c>
      <c r="P41" s="26">
        <v>3200</v>
      </c>
    </row>
    <row r="42" spans="1:16" s="4" customFormat="1" ht="109.5" customHeight="1">
      <c r="A42" s="20" t="s">
        <v>495</v>
      </c>
      <c r="B42" s="24" t="s">
        <v>82</v>
      </c>
      <c r="C42" s="19" t="s">
        <v>63</v>
      </c>
      <c r="D42" s="19">
        <v>7260090</v>
      </c>
      <c r="E42" s="19" t="s">
        <v>83</v>
      </c>
      <c r="F42" s="19">
        <v>796</v>
      </c>
      <c r="G42" s="19" t="s">
        <v>87</v>
      </c>
      <c r="H42" s="19" t="s">
        <v>84</v>
      </c>
      <c r="I42" s="19" t="s">
        <v>81</v>
      </c>
      <c r="J42" s="19" t="s">
        <v>60</v>
      </c>
      <c r="K42" s="25">
        <v>41974</v>
      </c>
      <c r="L42" s="25">
        <v>42005</v>
      </c>
      <c r="M42" s="25">
        <v>42339</v>
      </c>
      <c r="N42" s="19" t="s">
        <v>43</v>
      </c>
      <c r="O42" s="19" t="s">
        <v>38</v>
      </c>
      <c r="P42" s="26">
        <v>2752.5</v>
      </c>
    </row>
    <row r="43" spans="1:16" s="4" customFormat="1" ht="62.25" customHeight="1">
      <c r="A43" s="20" t="s">
        <v>496</v>
      </c>
      <c r="B43" s="24" t="s">
        <v>85</v>
      </c>
      <c r="C43" s="19" t="s">
        <v>63</v>
      </c>
      <c r="D43" s="19">
        <v>7244010</v>
      </c>
      <c r="E43" s="19" t="s">
        <v>83</v>
      </c>
      <c r="F43" s="15">
        <v>539</v>
      </c>
      <c r="G43" s="19" t="s">
        <v>384</v>
      </c>
      <c r="H43" s="19" t="s">
        <v>48</v>
      </c>
      <c r="I43" s="19">
        <v>5401376000</v>
      </c>
      <c r="J43" s="19" t="s">
        <v>156</v>
      </c>
      <c r="K43" s="25">
        <v>41699</v>
      </c>
      <c r="L43" s="25">
        <v>41730</v>
      </c>
      <c r="M43" s="25">
        <v>41912</v>
      </c>
      <c r="N43" s="19" t="s">
        <v>43</v>
      </c>
      <c r="O43" s="19" t="s">
        <v>38</v>
      </c>
      <c r="P43" s="26">
        <v>593</v>
      </c>
    </row>
    <row r="44" spans="1:16" s="4" customFormat="1" ht="78" customHeight="1">
      <c r="A44" s="20" t="s">
        <v>497</v>
      </c>
      <c r="B44" s="24" t="s">
        <v>399</v>
      </c>
      <c r="C44" s="19" t="s">
        <v>88</v>
      </c>
      <c r="D44" s="19">
        <v>7420000</v>
      </c>
      <c r="E44" s="19" t="s">
        <v>89</v>
      </c>
      <c r="F44" s="19">
        <v>839</v>
      </c>
      <c r="G44" s="19" t="s">
        <v>90</v>
      </c>
      <c r="H44" s="19">
        <v>1</v>
      </c>
      <c r="I44" s="19">
        <v>10401000000</v>
      </c>
      <c r="J44" s="19" t="s">
        <v>91</v>
      </c>
      <c r="K44" s="25">
        <v>41640</v>
      </c>
      <c r="L44" s="25">
        <v>41640</v>
      </c>
      <c r="M44" s="25">
        <v>41699</v>
      </c>
      <c r="N44" s="19" t="s">
        <v>37</v>
      </c>
      <c r="O44" s="19" t="s">
        <v>38</v>
      </c>
      <c r="P44" s="26">
        <v>25000</v>
      </c>
    </row>
    <row r="45" spans="1:16" s="4" customFormat="1" ht="140.25" customHeight="1">
      <c r="A45" s="20" t="s">
        <v>498</v>
      </c>
      <c r="B45" s="24" t="s">
        <v>92</v>
      </c>
      <c r="C45" s="19" t="s">
        <v>93</v>
      </c>
      <c r="D45" s="19">
        <v>4521012</v>
      </c>
      <c r="E45" s="19" t="s">
        <v>94</v>
      </c>
      <c r="F45" s="15" t="s">
        <v>229</v>
      </c>
      <c r="G45" s="19" t="s">
        <v>230</v>
      </c>
      <c r="H45" s="19">
        <v>3</v>
      </c>
      <c r="I45" s="19">
        <v>10401000000</v>
      </c>
      <c r="J45" s="19" t="s">
        <v>91</v>
      </c>
      <c r="K45" s="25">
        <v>41699</v>
      </c>
      <c r="L45" s="25">
        <v>41730</v>
      </c>
      <c r="M45" s="25">
        <v>41791</v>
      </c>
      <c r="N45" s="19" t="s">
        <v>43</v>
      </c>
      <c r="O45" s="19" t="s">
        <v>38</v>
      </c>
      <c r="P45" s="26">
        <v>7000</v>
      </c>
    </row>
    <row r="46" spans="1:16" s="4" customFormat="1" ht="62.25" customHeight="1">
      <c r="A46" s="20" t="s">
        <v>499</v>
      </c>
      <c r="B46" s="24" t="s">
        <v>98</v>
      </c>
      <c r="C46" s="19" t="s">
        <v>99</v>
      </c>
      <c r="D46" s="19">
        <v>5050010</v>
      </c>
      <c r="E46" s="19" t="s">
        <v>100</v>
      </c>
      <c r="F46" s="19">
        <v>112</v>
      </c>
      <c r="G46" s="19" t="s">
        <v>101</v>
      </c>
      <c r="H46" s="19">
        <v>1166</v>
      </c>
      <c r="I46" s="19">
        <v>10401000000</v>
      </c>
      <c r="J46" s="19" t="s">
        <v>91</v>
      </c>
      <c r="K46" s="25">
        <v>41640</v>
      </c>
      <c r="L46" s="25">
        <v>41640</v>
      </c>
      <c r="M46" s="25">
        <v>41974</v>
      </c>
      <c r="N46" s="19" t="s">
        <v>21</v>
      </c>
      <c r="O46" s="19" t="s">
        <v>32</v>
      </c>
      <c r="P46" s="26">
        <v>188.7</v>
      </c>
    </row>
    <row r="47" spans="1:16" s="7" customFormat="1" ht="78" customHeight="1">
      <c r="A47" s="20" t="s">
        <v>500</v>
      </c>
      <c r="B47" s="24" t="s">
        <v>95</v>
      </c>
      <c r="C47" s="19" t="s">
        <v>96</v>
      </c>
      <c r="D47" s="19">
        <v>7010020</v>
      </c>
      <c r="E47" s="19" t="s">
        <v>97</v>
      </c>
      <c r="F47" s="19" t="s">
        <v>178</v>
      </c>
      <c r="G47" s="19" t="s">
        <v>115</v>
      </c>
      <c r="H47" s="19">
        <v>40</v>
      </c>
      <c r="I47" s="19">
        <v>10401000000</v>
      </c>
      <c r="J47" s="19" t="s">
        <v>91</v>
      </c>
      <c r="K47" s="25">
        <v>41640</v>
      </c>
      <c r="L47" s="25">
        <v>41640</v>
      </c>
      <c r="M47" s="25">
        <v>41974</v>
      </c>
      <c r="N47" s="19" t="s">
        <v>21</v>
      </c>
      <c r="O47" s="19" t="s">
        <v>32</v>
      </c>
      <c r="P47" s="26">
        <v>480</v>
      </c>
    </row>
    <row r="48" spans="1:16" s="6" customFormat="1" ht="62.25" customHeight="1">
      <c r="A48" s="20" t="s">
        <v>501</v>
      </c>
      <c r="B48" s="24" t="s">
        <v>106</v>
      </c>
      <c r="C48" s="19" t="s">
        <v>107</v>
      </c>
      <c r="D48" s="19" t="s">
        <v>108</v>
      </c>
      <c r="E48" s="19" t="s">
        <v>109</v>
      </c>
      <c r="F48" s="19">
        <v>384</v>
      </c>
      <c r="G48" s="19" t="s">
        <v>36</v>
      </c>
      <c r="H48" s="19">
        <f>P48</f>
        <v>7000</v>
      </c>
      <c r="I48" s="19" t="s">
        <v>110</v>
      </c>
      <c r="J48" s="19" t="s">
        <v>111</v>
      </c>
      <c r="K48" s="25">
        <v>41640</v>
      </c>
      <c r="L48" s="25">
        <v>41640</v>
      </c>
      <c r="M48" s="25">
        <v>42004</v>
      </c>
      <c r="N48" s="19" t="s">
        <v>21</v>
      </c>
      <c r="O48" s="19" t="s">
        <v>32</v>
      </c>
      <c r="P48" s="26">
        <v>7000</v>
      </c>
    </row>
    <row r="49" spans="1:16" s="4" customFormat="1" ht="62.25" customHeight="1">
      <c r="A49" s="20" t="s">
        <v>502</v>
      </c>
      <c r="B49" s="24" t="s">
        <v>112</v>
      </c>
      <c r="C49" s="19" t="s">
        <v>113</v>
      </c>
      <c r="D49" s="19">
        <v>701</v>
      </c>
      <c r="E49" s="19" t="s">
        <v>114</v>
      </c>
      <c r="F49" s="19" t="s">
        <v>178</v>
      </c>
      <c r="G49" s="19" t="s">
        <v>115</v>
      </c>
      <c r="H49" s="19">
        <v>3628</v>
      </c>
      <c r="I49" s="19" t="s">
        <v>116</v>
      </c>
      <c r="J49" s="19" t="s">
        <v>156</v>
      </c>
      <c r="K49" s="25">
        <v>41730</v>
      </c>
      <c r="L49" s="25">
        <v>41730</v>
      </c>
      <c r="M49" s="25">
        <v>59568</v>
      </c>
      <c r="N49" s="19" t="s">
        <v>21</v>
      </c>
      <c r="O49" s="19" t="s">
        <v>32</v>
      </c>
      <c r="P49" s="26">
        <f>120000/1000*49</f>
        <v>5880</v>
      </c>
    </row>
    <row r="50" spans="1:16" s="4" customFormat="1" ht="78" customHeight="1">
      <c r="A50" s="20" t="s">
        <v>503</v>
      </c>
      <c r="B50" s="24" t="s">
        <v>117</v>
      </c>
      <c r="C50" s="19" t="s">
        <v>118</v>
      </c>
      <c r="D50" s="19">
        <v>7412000</v>
      </c>
      <c r="E50" s="19" t="s">
        <v>119</v>
      </c>
      <c r="F50" s="19">
        <v>539</v>
      </c>
      <c r="G50" s="19" t="s">
        <v>102</v>
      </c>
      <c r="H50" s="19">
        <v>24</v>
      </c>
      <c r="I50" s="19">
        <v>5401376000</v>
      </c>
      <c r="J50" s="19" t="s">
        <v>156</v>
      </c>
      <c r="K50" s="25">
        <v>41640</v>
      </c>
      <c r="L50" s="25">
        <v>41640</v>
      </c>
      <c r="M50" s="25">
        <v>42004</v>
      </c>
      <c r="N50" s="19" t="s">
        <v>21</v>
      </c>
      <c r="O50" s="19" t="s">
        <v>32</v>
      </c>
      <c r="P50" s="26">
        <v>140</v>
      </c>
    </row>
    <row r="51" spans="1:17" s="4" customFormat="1" ht="156" customHeight="1">
      <c r="A51" s="20" t="s">
        <v>504</v>
      </c>
      <c r="B51" s="24" t="s">
        <v>120</v>
      </c>
      <c r="C51" s="19" t="s">
        <v>121</v>
      </c>
      <c r="D51" s="19">
        <v>7240000</v>
      </c>
      <c r="E51" s="19" t="s">
        <v>122</v>
      </c>
      <c r="F51" s="19">
        <v>384</v>
      </c>
      <c r="G51" s="19" t="s">
        <v>36</v>
      </c>
      <c r="H51" s="19">
        <v>907.9</v>
      </c>
      <c r="I51" s="19">
        <v>45286570000</v>
      </c>
      <c r="J51" s="19" t="s">
        <v>146</v>
      </c>
      <c r="K51" s="25">
        <v>41640</v>
      </c>
      <c r="L51" s="25">
        <v>41640</v>
      </c>
      <c r="M51" s="25">
        <v>41974</v>
      </c>
      <c r="N51" s="19" t="s">
        <v>21</v>
      </c>
      <c r="O51" s="19" t="s">
        <v>32</v>
      </c>
      <c r="P51" s="26">
        <v>907.9</v>
      </c>
      <c r="Q51" s="27"/>
    </row>
    <row r="52" spans="1:17" s="4" customFormat="1" ht="171" customHeight="1">
      <c r="A52" s="20" t="s">
        <v>505</v>
      </c>
      <c r="B52" s="24" t="s">
        <v>123</v>
      </c>
      <c r="C52" s="19" t="s">
        <v>118</v>
      </c>
      <c r="D52" s="19">
        <v>7414000</v>
      </c>
      <c r="E52" s="19" t="s">
        <v>124</v>
      </c>
      <c r="F52" s="19">
        <v>384</v>
      </c>
      <c r="G52" s="19" t="s">
        <v>36</v>
      </c>
      <c r="H52" s="19">
        <v>1300</v>
      </c>
      <c r="I52" s="19" t="s">
        <v>676</v>
      </c>
      <c r="J52" s="19" t="s">
        <v>125</v>
      </c>
      <c r="K52" s="25">
        <v>41640</v>
      </c>
      <c r="L52" s="25">
        <v>41640</v>
      </c>
      <c r="M52" s="25">
        <v>41974</v>
      </c>
      <c r="N52" s="19" t="s">
        <v>21</v>
      </c>
      <c r="O52" s="19" t="s">
        <v>32</v>
      </c>
      <c r="P52" s="26">
        <v>1300</v>
      </c>
      <c r="Q52" s="27"/>
    </row>
    <row r="53" spans="1:17" s="4" customFormat="1" ht="46.5" customHeight="1">
      <c r="A53" s="20" t="s">
        <v>506</v>
      </c>
      <c r="B53" s="19" t="s">
        <v>126</v>
      </c>
      <c r="C53" s="19" t="s">
        <v>127</v>
      </c>
      <c r="D53" s="28" t="s">
        <v>128</v>
      </c>
      <c r="E53" s="19" t="s">
        <v>129</v>
      </c>
      <c r="F53" s="19">
        <v>792</v>
      </c>
      <c r="G53" s="19" t="s">
        <v>130</v>
      </c>
      <c r="H53" s="19">
        <v>1</v>
      </c>
      <c r="I53" s="19" t="s">
        <v>131</v>
      </c>
      <c r="J53" s="19" t="s">
        <v>131</v>
      </c>
      <c r="K53" s="25">
        <v>41730</v>
      </c>
      <c r="L53" s="25">
        <v>41730</v>
      </c>
      <c r="M53" s="25">
        <v>41791</v>
      </c>
      <c r="N53" s="19" t="s">
        <v>21</v>
      </c>
      <c r="O53" s="19" t="s">
        <v>32</v>
      </c>
      <c r="P53" s="26">
        <v>140</v>
      </c>
      <c r="Q53" s="27"/>
    </row>
    <row r="54" spans="1:17" s="4" customFormat="1" ht="46.5" customHeight="1">
      <c r="A54" s="20" t="s">
        <v>507</v>
      </c>
      <c r="B54" s="19" t="s">
        <v>126</v>
      </c>
      <c r="C54" s="19" t="s">
        <v>132</v>
      </c>
      <c r="D54" s="28" t="s">
        <v>128</v>
      </c>
      <c r="E54" s="19" t="s">
        <v>129</v>
      </c>
      <c r="F54" s="19">
        <v>792</v>
      </c>
      <c r="G54" s="19" t="s">
        <v>130</v>
      </c>
      <c r="H54" s="19">
        <v>1</v>
      </c>
      <c r="I54" s="19" t="s">
        <v>131</v>
      </c>
      <c r="J54" s="19" t="s">
        <v>131</v>
      </c>
      <c r="K54" s="25">
        <v>41913</v>
      </c>
      <c r="L54" s="25">
        <v>41913</v>
      </c>
      <c r="M54" s="25">
        <v>41974</v>
      </c>
      <c r="N54" s="19" t="s">
        <v>21</v>
      </c>
      <c r="O54" s="19" t="s">
        <v>32</v>
      </c>
      <c r="P54" s="26">
        <v>140</v>
      </c>
      <c r="Q54" s="27"/>
    </row>
    <row r="55" spans="1:17" s="4" customFormat="1" ht="62.25" customHeight="1">
      <c r="A55" s="20" t="s">
        <v>508</v>
      </c>
      <c r="B55" s="19" t="s">
        <v>133</v>
      </c>
      <c r="C55" s="19" t="s">
        <v>134</v>
      </c>
      <c r="D55" s="19" t="s">
        <v>135</v>
      </c>
      <c r="E55" s="19" t="s">
        <v>136</v>
      </c>
      <c r="F55" s="19">
        <v>384</v>
      </c>
      <c r="G55" s="19" t="s">
        <v>36</v>
      </c>
      <c r="H55" s="19">
        <v>150</v>
      </c>
      <c r="I55" s="19" t="s">
        <v>676</v>
      </c>
      <c r="J55" s="19" t="s">
        <v>677</v>
      </c>
      <c r="K55" s="25">
        <v>41760</v>
      </c>
      <c r="L55" s="25">
        <v>41791</v>
      </c>
      <c r="M55" s="25">
        <v>41791</v>
      </c>
      <c r="N55" s="19" t="s">
        <v>21</v>
      </c>
      <c r="O55" s="19" t="s">
        <v>32</v>
      </c>
      <c r="P55" s="26">
        <v>150</v>
      </c>
      <c r="Q55" s="27"/>
    </row>
    <row r="56" spans="1:17" s="4" customFormat="1" ht="62.25" customHeight="1">
      <c r="A56" s="20" t="s">
        <v>509</v>
      </c>
      <c r="B56" s="19" t="s">
        <v>133</v>
      </c>
      <c r="C56" s="19" t="s">
        <v>134</v>
      </c>
      <c r="D56" s="19" t="s">
        <v>135</v>
      </c>
      <c r="E56" s="19" t="s">
        <v>136</v>
      </c>
      <c r="F56" s="19">
        <v>384</v>
      </c>
      <c r="G56" s="19" t="s">
        <v>36</v>
      </c>
      <c r="H56" s="19">
        <v>105</v>
      </c>
      <c r="I56" s="19" t="s">
        <v>676</v>
      </c>
      <c r="J56" s="19" t="s">
        <v>677</v>
      </c>
      <c r="K56" s="25">
        <v>41913</v>
      </c>
      <c r="L56" s="25">
        <v>41913</v>
      </c>
      <c r="M56" s="25">
        <v>41974</v>
      </c>
      <c r="N56" s="19" t="s">
        <v>21</v>
      </c>
      <c r="O56" s="19" t="s">
        <v>32</v>
      </c>
      <c r="P56" s="26">
        <v>105</v>
      </c>
      <c r="Q56" s="27"/>
    </row>
    <row r="57" spans="1:17" s="4" customFormat="1" ht="78" customHeight="1">
      <c r="A57" s="20" t="s">
        <v>510</v>
      </c>
      <c r="B57" s="24" t="s">
        <v>137</v>
      </c>
      <c r="C57" s="15" t="s">
        <v>138</v>
      </c>
      <c r="D57" s="15" t="s">
        <v>139</v>
      </c>
      <c r="E57" s="15" t="s">
        <v>140</v>
      </c>
      <c r="F57" s="19">
        <v>384</v>
      </c>
      <c r="G57" s="19" t="s">
        <v>36</v>
      </c>
      <c r="H57" s="15">
        <v>200</v>
      </c>
      <c r="I57" s="29">
        <v>45286570000</v>
      </c>
      <c r="J57" s="19" t="s">
        <v>146</v>
      </c>
      <c r="K57" s="22">
        <v>41913</v>
      </c>
      <c r="L57" s="22">
        <v>41913</v>
      </c>
      <c r="M57" s="22">
        <v>41974</v>
      </c>
      <c r="N57" s="15" t="s">
        <v>21</v>
      </c>
      <c r="O57" s="15" t="s">
        <v>32</v>
      </c>
      <c r="P57" s="15">
        <v>200</v>
      </c>
      <c r="Q57" s="27"/>
    </row>
    <row r="58" spans="1:17" s="4" customFormat="1" ht="93" customHeight="1">
      <c r="A58" s="20" t="s">
        <v>511</v>
      </c>
      <c r="B58" s="19" t="s">
        <v>141</v>
      </c>
      <c r="C58" s="19" t="s">
        <v>142</v>
      </c>
      <c r="D58" s="19">
        <v>6613000</v>
      </c>
      <c r="E58" s="19" t="s">
        <v>143</v>
      </c>
      <c r="F58" s="19">
        <v>384</v>
      </c>
      <c r="G58" s="19" t="s">
        <v>36</v>
      </c>
      <c r="H58" s="19">
        <v>10000</v>
      </c>
      <c r="I58" s="19" t="s">
        <v>676</v>
      </c>
      <c r="J58" s="19" t="s">
        <v>677</v>
      </c>
      <c r="K58" s="25">
        <v>41699</v>
      </c>
      <c r="L58" s="22">
        <v>41821</v>
      </c>
      <c r="M58" s="25">
        <v>42156</v>
      </c>
      <c r="N58" s="19" t="s">
        <v>43</v>
      </c>
      <c r="O58" s="19" t="s">
        <v>38</v>
      </c>
      <c r="P58" s="26">
        <v>10000</v>
      </c>
      <c r="Q58" s="27"/>
    </row>
    <row r="59" spans="1:16" s="7" customFormat="1" ht="124.5" customHeight="1">
      <c r="A59" s="20" t="s">
        <v>512</v>
      </c>
      <c r="B59" s="19" t="s">
        <v>148</v>
      </c>
      <c r="C59" s="19" t="s">
        <v>147</v>
      </c>
      <c r="D59" s="19">
        <v>2221450</v>
      </c>
      <c r="E59" s="19" t="s">
        <v>145</v>
      </c>
      <c r="F59" s="19">
        <v>384</v>
      </c>
      <c r="G59" s="19" t="s">
        <v>36</v>
      </c>
      <c r="H59" s="19">
        <v>400</v>
      </c>
      <c r="I59" s="19" t="s">
        <v>149</v>
      </c>
      <c r="J59" s="19" t="s">
        <v>150</v>
      </c>
      <c r="K59" s="25">
        <v>41791</v>
      </c>
      <c r="L59" s="22">
        <v>41852</v>
      </c>
      <c r="M59" s="25">
        <v>41973</v>
      </c>
      <c r="N59" s="19" t="s">
        <v>43</v>
      </c>
      <c r="O59" s="19" t="s">
        <v>38</v>
      </c>
      <c r="P59" s="26">
        <v>400</v>
      </c>
    </row>
    <row r="60" spans="1:16" s="7" customFormat="1" ht="62.25" customHeight="1">
      <c r="A60" s="20" t="s">
        <v>513</v>
      </c>
      <c r="B60" s="19" t="s">
        <v>151</v>
      </c>
      <c r="C60" s="19" t="s">
        <v>147</v>
      </c>
      <c r="D60" s="19">
        <v>2221450</v>
      </c>
      <c r="E60" s="19" t="s">
        <v>145</v>
      </c>
      <c r="F60" s="19">
        <v>384</v>
      </c>
      <c r="G60" s="19" t="s">
        <v>36</v>
      </c>
      <c r="H60" s="19">
        <v>796</v>
      </c>
      <c r="I60" s="19">
        <v>5401376000</v>
      </c>
      <c r="J60" s="19" t="s">
        <v>156</v>
      </c>
      <c r="K60" s="25">
        <v>41671</v>
      </c>
      <c r="L60" s="22">
        <v>41730</v>
      </c>
      <c r="M60" s="25">
        <v>41820</v>
      </c>
      <c r="N60" s="19" t="s">
        <v>43</v>
      </c>
      <c r="O60" s="19" t="s">
        <v>38</v>
      </c>
      <c r="P60" s="26">
        <v>300</v>
      </c>
    </row>
    <row r="61" spans="1:16" s="4" customFormat="1" ht="358.5" customHeight="1">
      <c r="A61" s="20" t="s">
        <v>514</v>
      </c>
      <c r="B61" s="24" t="s">
        <v>152</v>
      </c>
      <c r="C61" s="19" t="s">
        <v>153</v>
      </c>
      <c r="D61" s="19">
        <v>7492000</v>
      </c>
      <c r="E61" s="19" t="s">
        <v>154</v>
      </c>
      <c r="F61" s="19">
        <v>356</v>
      </c>
      <c r="G61" s="19" t="s">
        <v>155</v>
      </c>
      <c r="H61" s="19">
        <f>365*24</f>
        <v>8760</v>
      </c>
      <c r="I61" s="19">
        <v>54013767</v>
      </c>
      <c r="J61" s="19" t="s">
        <v>156</v>
      </c>
      <c r="K61" s="25">
        <v>41883</v>
      </c>
      <c r="L61" s="25">
        <v>41974</v>
      </c>
      <c r="M61" s="25">
        <v>42309</v>
      </c>
      <c r="N61" s="19" t="s">
        <v>43</v>
      </c>
      <c r="O61" s="19" t="s">
        <v>38</v>
      </c>
      <c r="P61" s="26">
        <f>0.14*4*24*365</f>
        <v>4905.6</v>
      </c>
    </row>
    <row r="62" spans="1:16" s="4" customFormat="1" ht="358.5" customHeight="1">
      <c r="A62" s="20" t="s">
        <v>515</v>
      </c>
      <c r="B62" s="24" t="s">
        <v>157</v>
      </c>
      <c r="C62" s="19" t="s">
        <v>153</v>
      </c>
      <c r="D62" s="19">
        <v>7492000</v>
      </c>
      <c r="E62" s="19" t="s">
        <v>154</v>
      </c>
      <c r="F62" s="19">
        <v>356</v>
      </c>
      <c r="G62" s="19" t="s">
        <v>155</v>
      </c>
      <c r="H62" s="19">
        <f>365*24</f>
        <v>8760</v>
      </c>
      <c r="I62" s="19">
        <v>54013767</v>
      </c>
      <c r="J62" s="19" t="s">
        <v>156</v>
      </c>
      <c r="K62" s="25">
        <v>41883</v>
      </c>
      <c r="L62" s="25">
        <v>41974</v>
      </c>
      <c r="M62" s="25">
        <v>42309</v>
      </c>
      <c r="N62" s="19" t="s">
        <v>43</v>
      </c>
      <c r="O62" s="19" t="s">
        <v>38</v>
      </c>
      <c r="P62" s="26">
        <f>0.14*4*24*365</f>
        <v>4905.6</v>
      </c>
    </row>
    <row r="63" spans="1:16" s="4" customFormat="1" ht="358.5" customHeight="1">
      <c r="A63" s="20" t="s">
        <v>516</v>
      </c>
      <c r="B63" s="24" t="s">
        <v>158</v>
      </c>
      <c r="C63" s="19" t="s">
        <v>153</v>
      </c>
      <c r="D63" s="19">
        <v>7492000</v>
      </c>
      <c r="E63" s="19" t="s">
        <v>154</v>
      </c>
      <c r="F63" s="19">
        <v>356</v>
      </c>
      <c r="G63" s="19" t="s">
        <v>155</v>
      </c>
      <c r="H63" s="19">
        <v>8760</v>
      </c>
      <c r="I63" s="19">
        <v>54013767</v>
      </c>
      <c r="J63" s="19" t="s">
        <v>156</v>
      </c>
      <c r="K63" s="25">
        <v>41883</v>
      </c>
      <c r="L63" s="25">
        <v>41974</v>
      </c>
      <c r="M63" s="25">
        <v>42309</v>
      </c>
      <c r="N63" s="19" t="s">
        <v>43</v>
      </c>
      <c r="O63" s="19" t="s">
        <v>38</v>
      </c>
      <c r="P63" s="26">
        <f>0.14*4*24*365</f>
        <v>4905.6</v>
      </c>
    </row>
    <row r="64" spans="1:16" s="4" customFormat="1" ht="358.5" customHeight="1">
      <c r="A64" s="20" t="s">
        <v>517</v>
      </c>
      <c r="B64" s="24" t="s">
        <v>159</v>
      </c>
      <c r="C64" s="19" t="s">
        <v>153</v>
      </c>
      <c r="D64" s="19">
        <v>7492000</v>
      </c>
      <c r="E64" s="19" t="s">
        <v>154</v>
      </c>
      <c r="F64" s="19">
        <v>356</v>
      </c>
      <c r="G64" s="19" t="s">
        <v>155</v>
      </c>
      <c r="H64" s="19">
        <v>8760</v>
      </c>
      <c r="I64" s="19">
        <v>54013767</v>
      </c>
      <c r="J64" s="19" t="s">
        <v>156</v>
      </c>
      <c r="K64" s="25">
        <v>41883</v>
      </c>
      <c r="L64" s="25">
        <v>41974</v>
      </c>
      <c r="M64" s="25">
        <v>42309</v>
      </c>
      <c r="N64" s="19" t="s">
        <v>43</v>
      </c>
      <c r="O64" s="19" t="s">
        <v>38</v>
      </c>
      <c r="P64" s="26">
        <f>0.14*4*24*365</f>
        <v>4905.6</v>
      </c>
    </row>
    <row r="65" spans="1:16" s="4" customFormat="1" ht="358.5" customHeight="1">
      <c r="A65" s="20" t="s">
        <v>518</v>
      </c>
      <c r="B65" s="24" t="s">
        <v>160</v>
      </c>
      <c r="C65" s="19" t="s">
        <v>153</v>
      </c>
      <c r="D65" s="19">
        <v>7492000</v>
      </c>
      <c r="E65" s="19" t="s">
        <v>154</v>
      </c>
      <c r="F65" s="19">
        <v>356</v>
      </c>
      <c r="G65" s="19" t="s">
        <v>155</v>
      </c>
      <c r="H65" s="19">
        <v>8760</v>
      </c>
      <c r="I65" s="19">
        <v>54013767</v>
      </c>
      <c r="J65" s="19" t="s">
        <v>156</v>
      </c>
      <c r="K65" s="25">
        <v>41883</v>
      </c>
      <c r="L65" s="25">
        <v>41974</v>
      </c>
      <c r="M65" s="25">
        <v>42309</v>
      </c>
      <c r="N65" s="19" t="s">
        <v>43</v>
      </c>
      <c r="O65" s="19" t="s">
        <v>38</v>
      </c>
      <c r="P65" s="26">
        <f>0.14*2*24*365</f>
        <v>2452.8</v>
      </c>
    </row>
    <row r="66" spans="1:17" s="4" customFormat="1" ht="108.75" customHeight="1">
      <c r="A66" s="20" t="s">
        <v>519</v>
      </c>
      <c r="B66" s="24" t="s">
        <v>161</v>
      </c>
      <c r="C66" s="19" t="s">
        <v>162</v>
      </c>
      <c r="D66" s="19">
        <v>7492030</v>
      </c>
      <c r="E66" s="19" t="s">
        <v>163</v>
      </c>
      <c r="F66" s="19" t="s">
        <v>164</v>
      </c>
      <c r="G66" s="19" t="s">
        <v>165</v>
      </c>
      <c r="H66" s="19" t="s">
        <v>166</v>
      </c>
      <c r="I66" s="19">
        <v>54013767</v>
      </c>
      <c r="J66" s="19" t="s">
        <v>156</v>
      </c>
      <c r="K66" s="25">
        <v>41640</v>
      </c>
      <c r="L66" s="25">
        <v>41671</v>
      </c>
      <c r="M66" s="25">
        <v>42004</v>
      </c>
      <c r="N66" s="19" t="s">
        <v>43</v>
      </c>
      <c r="O66" s="19" t="s">
        <v>38</v>
      </c>
      <c r="P66" s="26">
        <f>420*1.18</f>
        <v>495.59999999999997</v>
      </c>
      <c r="Q66" s="4" t="s">
        <v>167</v>
      </c>
    </row>
    <row r="67" spans="1:17" s="4" customFormat="1" ht="78" customHeight="1">
      <c r="A67" s="20" t="s">
        <v>520</v>
      </c>
      <c r="B67" s="24" t="s">
        <v>168</v>
      </c>
      <c r="C67" s="19" t="s">
        <v>162</v>
      </c>
      <c r="D67" s="19">
        <v>7492030</v>
      </c>
      <c r="E67" s="19" t="s">
        <v>163</v>
      </c>
      <c r="F67" s="19" t="s">
        <v>164</v>
      </c>
      <c r="G67" s="19" t="s">
        <v>165</v>
      </c>
      <c r="H67" s="19" t="s">
        <v>169</v>
      </c>
      <c r="I67" s="19">
        <v>54013767</v>
      </c>
      <c r="J67" s="19" t="s">
        <v>156</v>
      </c>
      <c r="K67" s="25">
        <v>41640</v>
      </c>
      <c r="L67" s="25">
        <v>41640</v>
      </c>
      <c r="M67" s="25">
        <v>42004</v>
      </c>
      <c r="N67" s="19" t="s">
        <v>43</v>
      </c>
      <c r="O67" s="19" t="s">
        <v>38</v>
      </c>
      <c r="P67" s="26">
        <f>183.349152542373*1.18</f>
        <v>216.35200000000012</v>
      </c>
      <c r="Q67" s="4" t="s">
        <v>167</v>
      </c>
    </row>
    <row r="68" spans="1:17" s="4" customFormat="1" ht="78" customHeight="1">
      <c r="A68" s="20" t="s">
        <v>521</v>
      </c>
      <c r="B68" s="24" t="s">
        <v>170</v>
      </c>
      <c r="C68" s="19" t="s">
        <v>171</v>
      </c>
      <c r="D68" s="19">
        <v>4530780</v>
      </c>
      <c r="E68" s="19" t="s">
        <v>172</v>
      </c>
      <c r="F68" s="19">
        <v>796</v>
      </c>
      <c r="G68" s="19" t="s">
        <v>87</v>
      </c>
      <c r="H68" s="19">
        <v>3</v>
      </c>
      <c r="I68" s="19">
        <v>54013767</v>
      </c>
      <c r="J68" s="19" t="s">
        <v>156</v>
      </c>
      <c r="K68" s="25">
        <v>41730</v>
      </c>
      <c r="L68" s="25">
        <v>41760</v>
      </c>
      <c r="M68" s="25">
        <v>41789</v>
      </c>
      <c r="N68" s="19" t="s">
        <v>43</v>
      </c>
      <c r="O68" s="19" t="s">
        <v>38</v>
      </c>
      <c r="P68" s="26">
        <v>450</v>
      </c>
      <c r="Q68" s="4" t="s">
        <v>167</v>
      </c>
    </row>
    <row r="69" spans="1:17" s="4" customFormat="1" ht="78" customHeight="1">
      <c r="A69" s="20" t="s">
        <v>522</v>
      </c>
      <c r="B69" s="24" t="s">
        <v>173</v>
      </c>
      <c r="C69" s="19" t="s">
        <v>171</v>
      </c>
      <c r="D69" s="19">
        <v>4530780</v>
      </c>
      <c r="E69" s="19" t="s">
        <v>174</v>
      </c>
      <c r="F69" s="19">
        <v>796</v>
      </c>
      <c r="G69" s="19" t="s">
        <v>87</v>
      </c>
      <c r="H69" s="19">
        <v>1</v>
      </c>
      <c r="I69" s="19">
        <v>54013767</v>
      </c>
      <c r="J69" s="19" t="s">
        <v>156</v>
      </c>
      <c r="K69" s="25">
        <v>41640</v>
      </c>
      <c r="L69" s="25">
        <v>41671</v>
      </c>
      <c r="M69" s="25">
        <v>41695</v>
      </c>
      <c r="N69" s="19" t="s">
        <v>43</v>
      </c>
      <c r="O69" s="19" t="s">
        <v>38</v>
      </c>
      <c r="P69" s="26">
        <v>150</v>
      </c>
      <c r="Q69" s="4" t="s">
        <v>167</v>
      </c>
    </row>
    <row r="70" spans="1:17" s="4" customFormat="1" ht="156" customHeight="1">
      <c r="A70" s="20" t="s">
        <v>523</v>
      </c>
      <c r="B70" s="24" t="s">
        <v>175</v>
      </c>
      <c r="C70" s="19" t="s">
        <v>176</v>
      </c>
      <c r="D70" s="19">
        <v>7010020</v>
      </c>
      <c r="E70" s="19" t="s">
        <v>177</v>
      </c>
      <c r="F70" s="19" t="s">
        <v>178</v>
      </c>
      <c r="G70" s="19" t="s">
        <v>115</v>
      </c>
      <c r="H70" s="19">
        <v>1460</v>
      </c>
      <c r="I70" s="19">
        <v>45286570</v>
      </c>
      <c r="J70" s="19" t="s">
        <v>146</v>
      </c>
      <c r="K70" s="25">
        <v>41852</v>
      </c>
      <c r="L70" s="25">
        <v>41883</v>
      </c>
      <c r="M70" s="25">
        <v>42216</v>
      </c>
      <c r="N70" s="19" t="s">
        <v>21</v>
      </c>
      <c r="O70" s="19" t="s">
        <v>32</v>
      </c>
      <c r="P70" s="26">
        <f>11*3749.931+170/3*11</f>
        <v>41872.57433333334</v>
      </c>
      <c r="Q70" s="30"/>
    </row>
    <row r="71" spans="1:17" s="7" customFormat="1" ht="171" customHeight="1">
      <c r="A71" s="20" t="s">
        <v>524</v>
      </c>
      <c r="B71" s="24" t="s">
        <v>179</v>
      </c>
      <c r="C71" s="19" t="s">
        <v>180</v>
      </c>
      <c r="D71" s="19">
        <v>7010020</v>
      </c>
      <c r="E71" s="19" t="s">
        <v>181</v>
      </c>
      <c r="F71" s="19" t="s">
        <v>178</v>
      </c>
      <c r="G71" s="19" t="s">
        <v>115</v>
      </c>
      <c r="H71" s="19">
        <v>115.2</v>
      </c>
      <c r="I71" s="19">
        <v>45286570</v>
      </c>
      <c r="J71" s="19" t="s">
        <v>146</v>
      </c>
      <c r="K71" s="25">
        <v>41699</v>
      </c>
      <c r="L71" s="25">
        <v>41730</v>
      </c>
      <c r="M71" s="25">
        <v>42124</v>
      </c>
      <c r="N71" s="19" t="s">
        <v>21</v>
      </c>
      <c r="O71" s="19" t="s">
        <v>32</v>
      </c>
      <c r="P71" s="26">
        <v>1800</v>
      </c>
      <c r="Q71" s="30"/>
    </row>
    <row r="72" spans="1:17" s="7" customFormat="1" ht="140.25" customHeight="1">
      <c r="A72" s="20" t="s">
        <v>525</v>
      </c>
      <c r="B72" s="24" t="s">
        <v>182</v>
      </c>
      <c r="C72" s="19" t="s">
        <v>183</v>
      </c>
      <c r="D72" s="19">
        <v>8510000</v>
      </c>
      <c r="E72" s="19" t="s">
        <v>184</v>
      </c>
      <c r="F72" s="19">
        <v>384</v>
      </c>
      <c r="G72" s="19" t="s">
        <v>102</v>
      </c>
      <c r="H72" s="19">
        <v>1020</v>
      </c>
      <c r="I72" s="19">
        <v>45286570</v>
      </c>
      <c r="J72" s="19" t="s">
        <v>146</v>
      </c>
      <c r="K72" s="25">
        <v>41640</v>
      </c>
      <c r="L72" s="25">
        <v>41640</v>
      </c>
      <c r="M72" s="25">
        <v>42004</v>
      </c>
      <c r="N72" s="19" t="s">
        <v>21</v>
      </c>
      <c r="O72" s="19" t="s">
        <v>32</v>
      </c>
      <c r="P72" s="26">
        <f>384-36</f>
        <v>348</v>
      </c>
      <c r="Q72" s="30"/>
    </row>
    <row r="73" spans="1:17" s="4" customFormat="1" ht="140.25" customHeight="1">
      <c r="A73" s="20" t="s">
        <v>526</v>
      </c>
      <c r="B73" s="24" t="s">
        <v>185</v>
      </c>
      <c r="C73" s="19" t="s">
        <v>186</v>
      </c>
      <c r="D73" s="19">
        <v>5020100</v>
      </c>
      <c r="E73" s="19" t="s">
        <v>187</v>
      </c>
      <c r="F73" s="19">
        <v>384</v>
      </c>
      <c r="G73" s="19" t="s">
        <v>102</v>
      </c>
      <c r="H73" s="19">
        <v>600</v>
      </c>
      <c r="I73" s="19">
        <v>45286570</v>
      </c>
      <c r="J73" s="19" t="s">
        <v>146</v>
      </c>
      <c r="K73" s="25">
        <v>41640</v>
      </c>
      <c r="L73" s="25">
        <v>41640</v>
      </c>
      <c r="M73" s="25">
        <v>42004</v>
      </c>
      <c r="N73" s="19" t="s">
        <v>21</v>
      </c>
      <c r="O73" s="19" t="s">
        <v>32</v>
      </c>
      <c r="P73" s="26">
        <v>300</v>
      </c>
      <c r="Q73" s="30"/>
    </row>
    <row r="74" spans="1:17" s="4" customFormat="1" ht="93" customHeight="1">
      <c r="A74" s="20" t="s">
        <v>527</v>
      </c>
      <c r="B74" s="24" t="s">
        <v>188</v>
      </c>
      <c r="C74" s="19" t="s">
        <v>104</v>
      </c>
      <c r="D74" s="19">
        <v>6322000</v>
      </c>
      <c r="E74" s="19" t="s">
        <v>189</v>
      </c>
      <c r="F74" s="19" t="s">
        <v>190</v>
      </c>
      <c r="G74" s="19" t="s">
        <v>105</v>
      </c>
      <c r="H74" s="19">
        <v>5</v>
      </c>
      <c r="I74" s="19">
        <v>45286570</v>
      </c>
      <c r="J74" s="19" t="s">
        <v>146</v>
      </c>
      <c r="K74" s="25">
        <v>41640</v>
      </c>
      <c r="L74" s="25">
        <v>41640</v>
      </c>
      <c r="M74" s="25">
        <v>42004</v>
      </c>
      <c r="N74" s="19" t="s">
        <v>21</v>
      </c>
      <c r="O74" s="19" t="s">
        <v>32</v>
      </c>
      <c r="P74" s="26">
        <v>820.8</v>
      </c>
      <c r="Q74" s="30"/>
    </row>
    <row r="75" spans="1:17" s="4" customFormat="1" ht="46.5" customHeight="1">
      <c r="A75" s="20" t="s">
        <v>528</v>
      </c>
      <c r="B75" s="24" t="s">
        <v>192</v>
      </c>
      <c r="C75" s="19" t="s">
        <v>193</v>
      </c>
      <c r="D75" s="19">
        <v>6613020</v>
      </c>
      <c r="E75" s="19" t="s">
        <v>194</v>
      </c>
      <c r="F75" s="19">
        <v>384</v>
      </c>
      <c r="G75" s="19" t="s">
        <v>102</v>
      </c>
      <c r="H75" s="19">
        <v>6</v>
      </c>
      <c r="I75" s="19">
        <v>45286570</v>
      </c>
      <c r="J75" s="19" t="s">
        <v>146</v>
      </c>
      <c r="K75" s="25">
        <v>41640</v>
      </c>
      <c r="L75" s="25">
        <v>41699</v>
      </c>
      <c r="M75" s="25">
        <v>42004</v>
      </c>
      <c r="N75" s="19" t="s">
        <v>43</v>
      </c>
      <c r="O75" s="19" t="s">
        <v>38</v>
      </c>
      <c r="P75" s="26">
        <v>511.3</v>
      </c>
      <c r="Q75" s="30"/>
    </row>
    <row r="76" spans="1:17" s="4" customFormat="1" ht="62.25" customHeight="1">
      <c r="A76" s="20" t="s">
        <v>529</v>
      </c>
      <c r="B76" s="24" t="s">
        <v>195</v>
      </c>
      <c r="C76" s="19" t="s">
        <v>196</v>
      </c>
      <c r="D76" s="19">
        <v>2320212</v>
      </c>
      <c r="E76" s="19" t="s">
        <v>197</v>
      </c>
      <c r="F76" s="19">
        <v>112</v>
      </c>
      <c r="G76" s="19" t="s">
        <v>101</v>
      </c>
      <c r="H76" s="19">
        <v>4964</v>
      </c>
      <c r="I76" s="19">
        <v>45286570</v>
      </c>
      <c r="J76" s="19" t="s">
        <v>146</v>
      </c>
      <c r="K76" s="25">
        <v>41640</v>
      </c>
      <c r="L76" s="25">
        <v>41640</v>
      </c>
      <c r="M76" s="25">
        <v>41729</v>
      </c>
      <c r="N76" s="19" t="s">
        <v>21</v>
      </c>
      <c r="O76" s="19" t="s">
        <v>32</v>
      </c>
      <c r="P76" s="26">
        <v>183.7</v>
      </c>
      <c r="Q76" s="30"/>
    </row>
    <row r="77" spans="1:17" s="4" customFormat="1" ht="62.25" customHeight="1">
      <c r="A77" s="20" t="s">
        <v>530</v>
      </c>
      <c r="B77" s="24" t="s">
        <v>195</v>
      </c>
      <c r="C77" s="19" t="s">
        <v>196</v>
      </c>
      <c r="D77" s="19">
        <v>2320212</v>
      </c>
      <c r="E77" s="19" t="s">
        <v>197</v>
      </c>
      <c r="F77" s="19">
        <v>112</v>
      </c>
      <c r="G77" s="19" t="s">
        <v>101</v>
      </c>
      <c r="H77" s="19">
        <v>4761</v>
      </c>
      <c r="I77" s="19">
        <v>45286570</v>
      </c>
      <c r="J77" s="19" t="s">
        <v>146</v>
      </c>
      <c r="K77" s="25">
        <v>41730</v>
      </c>
      <c r="L77" s="25">
        <v>41730</v>
      </c>
      <c r="M77" s="25">
        <v>41820</v>
      </c>
      <c r="N77" s="19" t="s">
        <v>21</v>
      </c>
      <c r="O77" s="19" t="s">
        <v>32</v>
      </c>
      <c r="P77" s="26">
        <v>176.2</v>
      </c>
      <c r="Q77" s="30"/>
    </row>
    <row r="78" spans="1:17" s="4" customFormat="1" ht="62.25" customHeight="1">
      <c r="A78" s="20" t="s">
        <v>531</v>
      </c>
      <c r="B78" s="24" t="s">
        <v>195</v>
      </c>
      <c r="C78" s="19" t="s">
        <v>196</v>
      </c>
      <c r="D78" s="19">
        <v>2320212</v>
      </c>
      <c r="E78" s="19" t="s">
        <v>197</v>
      </c>
      <c r="F78" s="19">
        <v>112</v>
      </c>
      <c r="G78" s="19" t="s">
        <v>101</v>
      </c>
      <c r="H78" s="19">
        <v>4761</v>
      </c>
      <c r="I78" s="19">
        <v>45286570</v>
      </c>
      <c r="J78" s="19" t="s">
        <v>146</v>
      </c>
      <c r="K78" s="25">
        <v>41821</v>
      </c>
      <c r="L78" s="25">
        <v>41821</v>
      </c>
      <c r="M78" s="25">
        <v>41912</v>
      </c>
      <c r="N78" s="19" t="s">
        <v>21</v>
      </c>
      <c r="O78" s="19" t="s">
        <v>32</v>
      </c>
      <c r="P78" s="26">
        <v>176.2</v>
      </c>
      <c r="Q78" s="30"/>
    </row>
    <row r="79" spans="1:17" s="6" customFormat="1" ht="62.25" customHeight="1">
      <c r="A79" s="20" t="s">
        <v>532</v>
      </c>
      <c r="B79" s="24" t="s">
        <v>195</v>
      </c>
      <c r="C79" s="19" t="s">
        <v>196</v>
      </c>
      <c r="D79" s="19">
        <v>2320212</v>
      </c>
      <c r="E79" s="19" t="s">
        <v>197</v>
      </c>
      <c r="F79" s="19">
        <v>112</v>
      </c>
      <c r="G79" s="19" t="s">
        <v>101</v>
      </c>
      <c r="H79" s="19">
        <v>5595</v>
      </c>
      <c r="I79" s="19">
        <v>45286570</v>
      </c>
      <c r="J79" s="19" t="s">
        <v>146</v>
      </c>
      <c r="K79" s="25">
        <v>41913</v>
      </c>
      <c r="L79" s="25">
        <v>41913</v>
      </c>
      <c r="M79" s="25">
        <v>42004</v>
      </c>
      <c r="N79" s="19" t="s">
        <v>21</v>
      </c>
      <c r="O79" s="19" t="s">
        <v>32</v>
      </c>
      <c r="P79" s="26">
        <v>207</v>
      </c>
      <c r="Q79" s="30"/>
    </row>
    <row r="80" spans="1:17" s="6" customFormat="1" ht="46.5" customHeight="1">
      <c r="A80" s="20" t="s">
        <v>533</v>
      </c>
      <c r="B80" s="24" t="s">
        <v>198</v>
      </c>
      <c r="C80" s="19">
        <v>55.11</v>
      </c>
      <c r="D80" s="19">
        <v>5500000</v>
      </c>
      <c r="E80" s="19" t="s">
        <v>201</v>
      </c>
      <c r="F80" s="19">
        <v>384</v>
      </c>
      <c r="G80" s="19" t="s">
        <v>102</v>
      </c>
      <c r="H80" s="19">
        <v>1</v>
      </c>
      <c r="I80" s="19">
        <v>45286570</v>
      </c>
      <c r="J80" s="19" t="s">
        <v>146</v>
      </c>
      <c r="K80" s="25">
        <v>41791</v>
      </c>
      <c r="L80" s="25">
        <v>41821</v>
      </c>
      <c r="M80" s="25">
        <v>41851</v>
      </c>
      <c r="N80" s="19" t="s">
        <v>43</v>
      </c>
      <c r="O80" s="19" t="s">
        <v>38</v>
      </c>
      <c r="P80" s="26">
        <v>259.3</v>
      </c>
      <c r="Q80" s="30"/>
    </row>
    <row r="81" spans="1:17" s="6" customFormat="1" ht="46.5" customHeight="1">
      <c r="A81" s="20" t="s">
        <v>534</v>
      </c>
      <c r="B81" s="24" t="s">
        <v>198</v>
      </c>
      <c r="C81" s="19" t="s">
        <v>199</v>
      </c>
      <c r="D81" s="19" t="s">
        <v>200</v>
      </c>
      <c r="E81" s="19" t="s">
        <v>201</v>
      </c>
      <c r="F81" s="19">
        <v>384</v>
      </c>
      <c r="G81" s="19" t="s">
        <v>102</v>
      </c>
      <c r="H81" s="19">
        <v>1</v>
      </c>
      <c r="I81" s="19">
        <v>45286570</v>
      </c>
      <c r="J81" s="19" t="s">
        <v>146</v>
      </c>
      <c r="K81" s="25">
        <v>41944</v>
      </c>
      <c r="L81" s="25">
        <v>41974</v>
      </c>
      <c r="M81" s="25">
        <v>42004</v>
      </c>
      <c r="N81" s="19" t="s">
        <v>43</v>
      </c>
      <c r="O81" s="19" t="s">
        <v>38</v>
      </c>
      <c r="P81" s="26">
        <v>500.3</v>
      </c>
      <c r="Q81" s="30"/>
    </row>
    <row r="82" spans="1:17" s="6" customFormat="1" ht="124.5" customHeight="1">
      <c r="A82" s="20" t="s">
        <v>535</v>
      </c>
      <c r="B82" s="18" t="s">
        <v>203</v>
      </c>
      <c r="C82" s="15" t="s">
        <v>113</v>
      </c>
      <c r="D82" s="21">
        <v>701</v>
      </c>
      <c r="E82" s="18" t="s">
        <v>114</v>
      </c>
      <c r="F82" s="19" t="s">
        <v>178</v>
      </c>
      <c r="G82" s="19" t="s">
        <v>115</v>
      </c>
      <c r="H82" s="21">
        <v>8896</v>
      </c>
      <c r="I82" s="21" t="s">
        <v>116</v>
      </c>
      <c r="J82" s="19" t="s">
        <v>156</v>
      </c>
      <c r="K82" s="22">
        <v>41730</v>
      </c>
      <c r="L82" s="22">
        <v>41730</v>
      </c>
      <c r="M82" s="22">
        <v>42795</v>
      </c>
      <c r="N82" s="15" t="s">
        <v>21</v>
      </c>
      <c r="O82" s="15" t="s">
        <v>32</v>
      </c>
      <c r="P82" s="23">
        <v>3202.56</v>
      </c>
      <c r="Q82" s="30"/>
    </row>
    <row r="83" spans="1:17" s="6" customFormat="1" ht="186.75" customHeight="1">
      <c r="A83" s="20" t="s">
        <v>536</v>
      </c>
      <c r="B83" s="18" t="s">
        <v>204</v>
      </c>
      <c r="C83" s="15" t="s">
        <v>205</v>
      </c>
      <c r="D83" s="21">
        <v>7000000</v>
      </c>
      <c r="E83" s="18" t="s">
        <v>206</v>
      </c>
      <c r="F83" s="15" t="s">
        <v>207</v>
      </c>
      <c r="G83" s="19" t="s">
        <v>208</v>
      </c>
      <c r="H83" s="21">
        <v>1500</v>
      </c>
      <c r="I83" s="21" t="s">
        <v>116</v>
      </c>
      <c r="J83" s="19" t="s">
        <v>156</v>
      </c>
      <c r="K83" s="22">
        <v>41699</v>
      </c>
      <c r="L83" s="22">
        <v>41699</v>
      </c>
      <c r="M83" s="22">
        <v>41730</v>
      </c>
      <c r="N83" s="15" t="s">
        <v>43</v>
      </c>
      <c r="O83" s="15" t="s">
        <v>38</v>
      </c>
      <c r="P83" s="23">
        <v>600</v>
      </c>
      <c r="Q83" s="30"/>
    </row>
    <row r="84" spans="1:17" s="6" customFormat="1" ht="124.5" customHeight="1">
      <c r="A84" s="20" t="s">
        <v>537</v>
      </c>
      <c r="B84" s="18" t="s">
        <v>209</v>
      </c>
      <c r="C84" s="15" t="s">
        <v>113</v>
      </c>
      <c r="D84" s="21">
        <v>701</v>
      </c>
      <c r="E84" s="18" t="s">
        <v>114</v>
      </c>
      <c r="F84" s="19" t="s">
        <v>178</v>
      </c>
      <c r="G84" s="19" t="s">
        <v>115</v>
      </c>
      <c r="H84" s="21">
        <v>1779</v>
      </c>
      <c r="I84" s="21" t="s">
        <v>116</v>
      </c>
      <c r="J84" s="19" t="s">
        <v>156</v>
      </c>
      <c r="K84" s="22">
        <v>41730</v>
      </c>
      <c r="L84" s="22">
        <v>41730</v>
      </c>
      <c r="M84" s="22">
        <v>42795</v>
      </c>
      <c r="N84" s="15" t="s">
        <v>21</v>
      </c>
      <c r="O84" s="15" t="s">
        <v>32</v>
      </c>
      <c r="P84" s="23">
        <v>640.44</v>
      </c>
      <c r="Q84" s="30"/>
    </row>
    <row r="85" spans="1:17" s="6" customFormat="1" ht="124.5" customHeight="1">
      <c r="A85" s="20" t="s">
        <v>538</v>
      </c>
      <c r="B85" s="18" t="s">
        <v>209</v>
      </c>
      <c r="C85" s="15" t="s">
        <v>113</v>
      </c>
      <c r="D85" s="21">
        <v>701</v>
      </c>
      <c r="E85" s="18" t="s">
        <v>114</v>
      </c>
      <c r="F85" s="19" t="s">
        <v>178</v>
      </c>
      <c r="G85" s="19" t="s">
        <v>115</v>
      </c>
      <c r="H85" s="21">
        <v>1530</v>
      </c>
      <c r="I85" s="21" t="s">
        <v>116</v>
      </c>
      <c r="J85" s="19" t="s">
        <v>156</v>
      </c>
      <c r="K85" s="22">
        <v>41730</v>
      </c>
      <c r="L85" s="22">
        <v>41730</v>
      </c>
      <c r="M85" s="22">
        <v>42795</v>
      </c>
      <c r="N85" s="15" t="s">
        <v>21</v>
      </c>
      <c r="O85" s="15" t="s">
        <v>32</v>
      </c>
      <c r="P85" s="23">
        <v>550.8</v>
      </c>
      <c r="Q85" s="30"/>
    </row>
    <row r="86" spans="1:17" s="6" customFormat="1" ht="124.5" customHeight="1">
      <c r="A86" s="20" t="s">
        <v>539</v>
      </c>
      <c r="B86" s="18" t="s">
        <v>209</v>
      </c>
      <c r="C86" s="15" t="s">
        <v>113</v>
      </c>
      <c r="D86" s="21">
        <v>701</v>
      </c>
      <c r="E86" s="18" t="s">
        <v>114</v>
      </c>
      <c r="F86" s="19" t="s">
        <v>178</v>
      </c>
      <c r="G86" s="19" t="s">
        <v>115</v>
      </c>
      <c r="H86" s="21">
        <v>1125</v>
      </c>
      <c r="I86" s="21" t="s">
        <v>116</v>
      </c>
      <c r="J86" s="19" t="s">
        <v>156</v>
      </c>
      <c r="K86" s="22">
        <v>41730</v>
      </c>
      <c r="L86" s="22">
        <v>41730</v>
      </c>
      <c r="M86" s="22">
        <v>42795</v>
      </c>
      <c r="N86" s="15" t="s">
        <v>21</v>
      </c>
      <c r="O86" s="15" t="s">
        <v>32</v>
      </c>
      <c r="P86" s="23">
        <v>405</v>
      </c>
      <c r="Q86" s="30"/>
    </row>
    <row r="87" spans="1:17" s="6" customFormat="1" ht="124.5" customHeight="1">
      <c r="A87" s="20" t="s">
        <v>540</v>
      </c>
      <c r="B87" s="18" t="s">
        <v>209</v>
      </c>
      <c r="C87" s="15" t="s">
        <v>113</v>
      </c>
      <c r="D87" s="21">
        <v>701</v>
      </c>
      <c r="E87" s="18" t="s">
        <v>114</v>
      </c>
      <c r="F87" s="19" t="s">
        <v>178</v>
      </c>
      <c r="G87" s="19" t="s">
        <v>115</v>
      </c>
      <c r="H87" s="21">
        <v>10825</v>
      </c>
      <c r="I87" s="21" t="s">
        <v>116</v>
      </c>
      <c r="J87" s="19" t="s">
        <v>156</v>
      </c>
      <c r="K87" s="22">
        <v>41730</v>
      </c>
      <c r="L87" s="22">
        <v>41730</v>
      </c>
      <c r="M87" s="22">
        <v>42795</v>
      </c>
      <c r="N87" s="15" t="s">
        <v>21</v>
      </c>
      <c r="O87" s="15" t="s">
        <v>32</v>
      </c>
      <c r="P87" s="23">
        <v>3897</v>
      </c>
      <c r="Q87" s="30"/>
    </row>
    <row r="88" spans="1:17" s="6" customFormat="1" ht="124.5" customHeight="1">
      <c r="A88" s="20" t="s">
        <v>541</v>
      </c>
      <c r="B88" s="18" t="s">
        <v>209</v>
      </c>
      <c r="C88" s="15" t="s">
        <v>113</v>
      </c>
      <c r="D88" s="21">
        <v>701</v>
      </c>
      <c r="E88" s="18" t="s">
        <v>114</v>
      </c>
      <c r="F88" s="19" t="s">
        <v>178</v>
      </c>
      <c r="G88" s="19" t="s">
        <v>115</v>
      </c>
      <c r="H88" s="21">
        <v>13116</v>
      </c>
      <c r="I88" s="21" t="s">
        <v>116</v>
      </c>
      <c r="J88" s="19" t="s">
        <v>156</v>
      </c>
      <c r="K88" s="22">
        <v>41730</v>
      </c>
      <c r="L88" s="22">
        <v>41730</v>
      </c>
      <c r="M88" s="22">
        <v>42795</v>
      </c>
      <c r="N88" s="15" t="s">
        <v>21</v>
      </c>
      <c r="O88" s="15" t="s">
        <v>32</v>
      </c>
      <c r="P88" s="23">
        <v>4721.76</v>
      </c>
      <c r="Q88" s="30"/>
    </row>
    <row r="89" spans="1:17" s="6" customFormat="1" ht="124.5" customHeight="1">
      <c r="A89" s="20" t="s">
        <v>542</v>
      </c>
      <c r="B89" s="18" t="s">
        <v>209</v>
      </c>
      <c r="C89" s="15" t="s">
        <v>113</v>
      </c>
      <c r="D89" s="21">
        <v>701</v>
      </c>
      <c r="E89" s="18" t="s">
        <v>114</v>
      </c>
      <c r="F89" s="19" t="s">
        <v>178</v>
      </c>
      <c r="G89" s="19" t="s">
        <v>115</v>
      </c>
      <c r="H89" s="21">
        <v>6576</v>
      </c>
      <c r="I89" s="21" t="s">
        <v>116</v>
      </c>
      <c r="J89" s="19" t="s">
        <v>156</v>
      </c>
      <c r="K89" s="22">
        <v>41730</v>
      </c>
      <c r="L89" s="22">
        <v>41730</v>
      </c>
      <c r="M89" s="22">
        <v>42795</v>
      </c>
      <c r="N89" s="15" t="s">
        <v>21</v>
      </c>
      <c r="O89" s="15" t="s">
        <v>32</v>
      </c>
      <c r="P89" s="23">
        <v>2367.36</v>
      </c>
      <c r="Q89" s="30"/>
    </row>
    <row r="90" spans="1:17" s="6" customFormat="1" ht="124.5" customHeight="1">
      <c r="A90" s="20" t="s">
        <v>543</v>
      </c>
      <c r="B90" s="18" t="s">
        <v>210</v>
      </c>
      <c r="C90" s="15" t="s">
        <v>211</v>
      </c>
      <c r="D90" s="21">
        <v>7000000</v>
      </c>
      <c r="E90" s="18" t="s">
        <v>212</v>
      </c>
      <c r="F90" s="19" t="s">
        <v>178</v>
      </c>
      <c r="G90" s="19" t="s">
        <v>115</v>
      </c>
      <c r="H90" s="21" t="s">
        <v>213</v>
      </c>
      <c r="I90" s="21" t="s">
        <v>116</v>
      </c>
      <c r="J90" s="19" t="s">
        <v>156</v>
      </c>
      <c r="K90" s="22">
        <v>41671</v>
      </c>
      <c r="L90" s="22">
        <v>41730</v>
      </c>
      <c r="M90" s="22">
        <v>41730</v>
      </c>
      <c r="N90" s="15" t="s">
        <v>43</v>
      </c>
      <c r="O90" s="15" t="s">
        <v>38</v>
      </c>
      <c r="P90" s="23">
        <v>165.2</v>
      </c>
      <c r="Q90" s="30"/>
    </row>
    <row r="91" spans="1:17" s="6" customFormat="1" ht="186.75" customHeight="1">
      <c r="A91" s="20" t="s">
        <v>544</v>
      </c>
      <c r="B91" s="18" t="s">
        <v>214</v>
      </c>
      <c r="C91" s="15" t="s">
        <v>205</v>
      </c>
      <c r="D91" s="21">
        <v>7000000</v>
      </c>
      <c r="E91" s="18" t="s">
        <v>206</v>
      </c>
      <c r="F91" s="15" t="s">
        <v>207</v>
      </c>
      <c r="G91" s="19" t="s">
        <v>208</v>
      </c>
      <c r="H91" s="21">
        <v>1500</v>
      </c>
      <c r="I91" s="21" t="s">
        <v>116</v>
      </c>
      <c r="J91" s="19" t="s">
        <v>156</v>
      </c>
      <c r="K91" s="22">
        <v>41640</v>
      </c>
      <c r="L91" s="22">
        <v>41699</v>
      </c>
      <c r="M91" s="22">
        <v>41730</v>
      </c>
      <c r="N91" s="15" t="s">
        <v>43</v>
      </c>
      <c r="O91" s="15" t="s">
        <v>38</v>
      </c>
      <c r="P91" s="23">
        <v>600</v>
      </c>
      <c r="Q91" s="30"/>
    </row>
    <row r="92" spans="1:17" s="6" customFormat="1" ht="186.75" customHeight="1">
      <c r="A92" s="20" t="s">
        <v>545</v>
      </c>
      <c r="B92" s="18" t="s">
        <v>215</v>
      </c>
      <c r="C92" s="15" t="s">
        <v>205</v>
      </c>
      <c r="D92" s="21">
        <v>7000000</v>
      </c>
      <c r="E92" s="18" t="s">
        <v>206</v>
      </c>
      <c r="F92" s="15" t="s">
        <v>207</v>
      </c>
      <c r="G92" s="19" t="s">
        <v>208</v>
      </c>
      <c r="H92" s="21">
        <v>54000</v>
      </c>
      <c r="I92" s="21" t="s">
        <v>216</v>
      </c>
      <c r="J92" s="18" t="s">
        <v>217</v>
      </c>
      <c r="K92" s="22">
        <v>41821</v>
      </c>
      <c r="L92" s="22">
        <v>41883</v>
      </c>
      <c r="M92" s="22">
        <v>41913</v>
      </c>
      <c r="N92" s="15" t="s">
        <v>43</v>
      </c>
      <c r="O92" s="15" t="s">
        <v>38</v>
      </c>
      <c r="P92" s="23">
        <v>3000</v>
      </c>
      <c r="Q92" s="30"/>
    </row>
    <row r="93" spans="1:17" s="6" customFormat="1" ht="62.25" customHeight="1">
      <c r="A93" s="20" t="s">
        <v>546</v>
      </c>
      <c r="B93" s="18" t="s">
        <v>218</v>
      </c>
      <c r="C93" s="15" t="s">
        <v>113</v>
      </c>
      <c r="D93" s="21">
        <v>701</v>
      </c>
      <c r="E93" s="18" t="s">
        <v>114</v>
      </c>
      <c r="F93" s="19" t="s">
        <v>178</v>
      </c>
      <c r="G93" s="19" t="s">
        <v>115</v>
      </c>
      <c r="H93" s="21">
        <v>292300</v>
      </c>
      <c r="I93" s="21" t="s">
        <v>116</v>
      </c>
      <c r="J93" s="19" t="s">
        <v>156</v>
      </c>
      <c r="K93" s="22">
        <v>41640</v>
      </c>
      <c r="L93" s="22">
        <v>41640</v>
      </c>
      <c r="M93" s="22">
        <v>41974</v>
      </c>
      <c r="N93" s="15" t="s">
        <v>21</v>
      </c>
      <c r="O93" s="15" t="s">
        <v>32</v>
      </c>
      <c r="P93" s="23">
        <v>2270</v>
      </c>
      <c r="Q93" s="30"/>
    </row>
    <row r="94" spans="1:17" s="6" customFormat="1" ht="62.25" customHeight="1">
      <c r="A94" s="20" t="s">
        <v>547</v>
      </c>
      <c r="B94" s="18" t="s">
        <v>219</v>
      </c>
      <c r="C94" s="15" t="s">
        <v>113</v>
      </c>
      <c r="D94" s="21">
        <v>701</v>
      </c>
      <c r="E94" s="18" t="s">
        <v>114</v>
      </c>
      <c r="F94" s="19" t="s">
        <v>178</v>
      </c>
      <c r="G94" s="19" t="s">
        <v>115</v>
      </c>
      <c r="H94" s="21">
        <v>182000</v>
      </c>
      <c r="I94" s="21" t="s">
        <v>116</v>
      </c>
      <c r="J94" s="19" t="s">
        <v>156</v>
      </c>
      <c r="K94" s="22">
        <v>41730</v>
      </c>
      <c r="L94" s="22">
        <v>41730</v>
      </c>
      <c r="M94" s="22">
        <v>42064</v>
      </c>
      <c r="N94" s="15" t="s">
        <v>21</v>
      </c>
      <c r="O94" s="15" t="s">
        <v>32</v>
      </c>
      <c r="P94" s="23">
        <v>607</v>
      </c>
      <c r="Q94" s="30"/>
    </row>
    <row r="95" spans="1:17" s="6" customFormat="1" ht="78" customHeight="1">
      <c r="A95" s="20" t="s">
        <v>548</v>
      </c>
      <c r="B95" s="18" t="s">
        <v>220</v>
      </c>
      <c r="C95" s="15" t="s">
        <v>221</v>
      </c>
      <c r="D95" s="21">
        <v>7000000</v>
      </c>
      <c r="E95" s="18" t="s">
        <v>222</v>
      </c>
      <c r="F95" s="19" t="s">
        <v>178</v>
      </c>
      <c r="G95" s="19" t="s">
        <v>115</v>
      </c>
      <c r="H95" s="21">
        <v>292300</v>
      </c>
      <c r="I95" s="21" t="s">
        <v>116</v>
      </c>
      <c r="J95" s="19" t="s">
        <v>156</v>
      </c>
      <c r="K95" s="22">
        <v>41640</v>
      </c>
      <c r="L95" s="22">
        <v>41699</v>
      </c>
      <c r="M95" s="22">
        <v>41730</v>
      </c>
      <c r="N95" s="15" t="s">
        <v>43</v>
      </c>
      <c r="O95" s="15" t="s">
        <v>38</v>
      </c>
      <c r="P95" s="23">
        <v>1000</v>
      </c>
      <c r="Q95" s="30"/>
    </row>
    <row r="96" spans="1:17" s="6" customFormat="1" ht="78" customHeight="1">
      <c r="A96" s="20" t="s">
        <v>549</v>
      </c>
      <c r="B96" s="18" t="s">
        <v>220</v>
      </c>
      <c r="C96" s="15" t="s">
        <v>221</v>
      </c>
      <c r="D96" s="21">
        <v>7000000</v>
      </c>
      <c r="E96" s="18" t="s">
        <v>222</v>
      </c>
      <c r="F96" s="19" t="s">
        <v>178</v>
      </c>
      <c r="G96" s="19" t="s">
        <v>115</v>
      </c>
      <c r="H96" s="21">
        <v>182000</v>
      </c>
      <c r="I96" s="21" t="s">
        <v>116</v>
      </c>
      <c r="J96" s="19" t="s">
        <v>156</v>
      </c>
      <c r="K96" s="22">
        <v>41730</v>
      </c>
      <c r="L96" s="22">
        <v>41760</v>
      </c>
      <c r="M96" s="22">
        <v>41821</v>
      </c>
      <c r="N96" s="15" t="s">
        <v>43</v>
      </c>
      <c r="O96" s="15" t="s">
        <v>38</v>
      </c>
      <c r="P96" s="23">
        <v>622.65</v>
      </c>
      <c r="Q96" s="30"/>
    </row>
    <row r="97" spans="1:17" s="6" customFormat="1" ht="78" customHeight="1">
      <c r="A97" s="20" t="s">
        <v>550</v>
      </c>
      <c r="B97" s="18" t="s">
        <v>223</v>
      </c>
      <c r="C97" s="15" t="s">
        <v>221</v>
      </c>
      <c r="D97" s="21">
        <v>7000000</v>
      </c>
      <c r="E97" s="18" t="s">
        <v>222</v>
      </c>
      <c r="F97" s="19" t="s">
        <v>178</v>
      </c>
      <c r="G97" s="19" t="s">
        <v>115</v>
      </c>
      <c r="H97" s="21">
        <v>677800</v>
      </c>
      <c r="I97" s="21" t="s">
        <v>116</v>
      </c>
      <c r="J97" s="19" t="s">
        <v>156</v>
      </c>
      <c r="K97" s="22">
        <v>41730</v>
      </c>
      <c r="L97" s="22">
        <v>41760</v>
      </c>
      <c r="M97" s="22">
        <v>41821</v>
      </c>
      <c r="N97" s="15" t="s">
        <v>43</v>
      </c>
      <c r="O97" s="15" t="s">
        <v>38</v>
      </c>
      <c r="P97" s="23">
        <v>1000</v>
      </c>
      <c r="Q97" s="30"/>
    </row>
    <row r="98" spans="1:17" s="6" customFormat="1" ht="62.25" customHeight="1">
      <c r="A98" s="20" t="s">
        <v>551</v>
      </c>
      <c r="B98" s="18" t="s">
        <v>219</v>
      </c>
      <c r="C98" s="15" t="s">
        <v>113</v>
      </c>
      <c r="D98" s="21">
        <v>701</v>
      </c>
      <c r="E98" s="18" t="s">
        <v>114</v>
      </c>
      <c r="F98" s="19" t="s">
        <v>178</v>
      </c>
      <c r="G98" s="19" t="s">
        <v>115</v>
      </c>
      <c r="H98" s="21">
        <v>3341</v>
      </c>
      <c r="I98" s="21" t="s">
        <v>116</v>
      </c>
      <c r="J98" s="19" t="s">
        <v>156</v>
      </c>
      <c r="K98" s="22">
        <v>41730</v>
      </c>
      <c r="L98" s="22">
        <v>41730</v>
      </c>
      <c r="M98" s="22">
        <v>42064</v>
      </c>
      <c r="N98" s="15" t="s">
        <v>21</v>
      </c>
      <c r="O98" s="15" t="s">
        <v>32</v>
      </c>
      <c r="P98" s="23">
        <v>400.92</v>
      </c>
      <c r="Q98" s="30"/>
    </row>
    <row r="99" spans="1:17" s="6" customFormat="1" ht="62.25" customHeight="1">
      <c r="A99" s="20" t="s">
        <v>552</v>
      </c>
      <c r="B99" s="18" t="s">
        <v>224</v>
      </c>
      <c r="C99" s="15" t="s">
        <v>113</v>
      </c>
      <c r="D99" s="21">
        <v>701</v>
      </c>
      <c r="E99" s="18" t="s">
        <v>114</v>
      </c>
      <c r="F99" s="19" t="s">
        <v>178</v>
      </c>
      <c r="G99" s="19" t="s">
        <v>115</v>
      </c>
      <c r="H99" s="21" t="s">
        <v>225</v>
      </c>
      <c r="I99" s="21" t="s">
        <v>116</v>
      </c>
      <c r="J99" s="19" t="s">
        <v>156</v>
      </c>
      <c r="K99" s="22">
        <v>41730</v>
      </c>
      <c r="L99" s="22">
        <v>41730</v>
      </c>
      <c r="M99" s="22">
        <v>42064</v>
      </c>
      <c r="N99" s="15" t="s">
        <v>21</v>
      </c>
      <c r="O99" s="15" t="s">
        <v>32</v>
      </c>
      <c r="P99" s="23">
        <v>5049.11</v>
      </c>
      <c r="Q99" s="30"/>
    </row>
    <row r="100" spans="1:17" s="6" customFormat="1" ht="62.25" customHeight="1">
      <c r="A100" s="20" t="s">
        <v>553</v>
      </c>
      <c r="B100" s="18" t="s">
        <v>219</v>
      </c>
      <c r="C100" s="15" t="s">
        <v>113</v>
      </c>
      <c r="D100" s="21">
        <v>701</v>
      </c>
      <c r="E100" s="18" t="s">
        <v>114</v>
      </c>
      <c r="F100" s="19" t="s">
        <v>178</v>
      </c>
      <c r="G100" s="19" t="s">
        <v>115</v>
      </c>
      <c r="H100" s="21">
        <v>167750</v>
      </c>
      <c r="I100" s="21">
        <v>5405</v>
      </c>
      <c r="J100" s="18" t="s">
        <v>226</v>
      </c>
      <c r="K100" s="22">
        <v>41640</v>
      </c>
      <c r="L100" s="22">
        <v>41640</v>
      </c>
      <c r="M100" s="22">
        <v>41974</v>
      </c>
      <c r="N100" s="15" t="s">
        <v>21</v>
      </c>
      <c r="O100" s="15" t="s">
        <v>32</v>
      </c>
      <c r="P100" s="23">
        <v>3012.32</v>
      </c>
      <c r="Q100" s="30"/>
    </row>
    <row r="101" spans="1:17" s="6" customFormat="1" ht="78" customHeight="1">
      <c r="A101" s="20" t="s">
        <v>554</v>
      </c>
      <c r="B101" s="18" t="s">
        <v>219</v>
      </c>
      <c r="C101" s="15" t="s">
        <v>113</v>
      </c>
      <c r="D101" s="21">
        <v>701</v>
      </c>
      <c r="E101" s="18" t="s">
        <v>114</v>
      </c>
      <c r="F101" s="19" t="s">
        <v>178</v>
      </c>
      <c r="G101" s="19" t="s">
        <v>115</v>
      </c>
      <c r="H101" s="21">
        <v>670</v>
      </c>
      <c r="I101" s="21">
        <v>5405</v>
      </c>
      <c r="J101" s="18" t="s">
        <v>226</v>
      </c>
      <c r="K101" s="22">
        <v>41640</v>
      </c>
      <c r="L101" s="22">
        <v>41640</v>
      </c>
      <c r="M101" s="22">
        <v>59537</v>
      </c>
      <c r="N101" s="15" t="s">
        <v>21</v>
      </c>
      <c r="O101" s="15" t="s">
        <v>32</v>
      </c>
      <c r="P101" s="23">
        <v>3939.6</v>
      </c>
      <c r="Q101" s="30"/>
    </row>
    <row r="102" spans="1:17" s="6" customFormat="1" ht="78" customHeight="1">
      <c r="A102" s="20" t="s">
        <v>555</v>
      </c>
      <c r="B102" s="18" t="s">
        <v>219</v>
      </c>
      <c r="C102" s="15" t="s">
        <v>113</v>
      </c>
      <c r="D102" s="21">
        <v>701</v>
      </c>
      <c r="E102" s="18" t="s">
        <v>114</v>
      </c>
      <c r="F102" s="19" t="s">
        <v>178</v>
      </c>
      <c r="G102" s="19" t="s">
        <v>115</v>
      </c>
      <c r="H102" s="21">
        <v>1526</v>
      </c>
      <c r="I102" s="21">
        <v>5405</v>
      </c>
      <c r="J102" s="18" t="s">
        <v>226</v>
      </c>
      <c r="K102" s="22">
        <v>41640</v>
      </c>
      <c r="L102" s="22">
        <v>41640</v>
      </c>
      <c r="M102" s="22">
        <v>59537</v>
      </c>
      <c r="N102" s="15" t="s">
        <v>21</v>
      </c>
      <c r="O102" s="15" t="s">
        <v>32</v>
      </c>
      <c r="P102" s="23">
        <v>8972.88</v>
      </c>
      <c r="Q102" s="30"/>
    </row>
    <row r="103" spans="1:17" s="6" customFormat="1" ht="78" customHeight="1">
      <c r="A103" s="20" t="s">
        <v>556</v>
      </c>
      <c r="B103" s="18" t="s">
        <v>219</v>
      </c>
      <c r="C103" s="15" t="s">
        <v>113</v>
      </c>
      <c r="D103" s="21">
        <v>701</v>
      </c>
      <c r="E103" s="18" t="s">
        <v>114</v>
      </c>
      <c r="F103" s="19" t="s">
        <v>178</v>
      </c>
      <c r="G103" s="19" t="s">
        <v>115</v>
      </c>
      <c r="H103" s="21">
        <v>105</v>
      </c>
      <c r="I103" s="21">
        <v>5405</v>
      </c>
      <c r="J103" s="18" t="s">
        <v>226</v>
      </c>
      <c r="K103" s="22">
        <v>41640</v>
      </c>
      <c r="L103" s="22">
        <v>41640</v>
      </c>
      <c r="M103" s="22">
        <v>59537</v>
      </c>
      <c r="N103" s="15" t="s">
        <v>21</v>
      </c>
      <c r="O103" s="15" t="s">
        <v>32</v>
      </c>
      <c r="P103" s="23">
        <v>617.4</v>
      </c>
      <c r="Q103" s="30"/>
    </row>
    <row r="104" spans="1:16" s="4" customFormat="1" ht="62.25" customHeight="1">
      <c r="A104" s="20" t="s">
        <v>557</v>
      </c>
      <c r="B104" s="18" t="s">
        <v>219</v>
      </c>
      <c r="C104" s="15" t="s">
        <v>113</v>
      </c>
      <c r="D104" s="21">
        <v>701</v>
      </c>
      <c r="E104" s="18" t="s">
        <v>114</v>
      </c>
      <c r="F104" s="19" t="s">
        <v>178</v>
      </c>
      <c r="G104" s="19" t="s">
        <v>115</v>
      </c>
      <c r="H104" s="21">
        <v>1730</v>
      </c>
      <c r="I104" s="21" t="s">
        <v>116</v>
      </c>
      <c r="J104" s="19" t="s">
        <v>156</v>
      </c>
      <c r="K104" s="22">
        <v>41640</v>
      </c>
      <c r="L104" s="22">
        <v>41640</v>
      </c>
      <c r="M104" s="22">
        <v>41974</v>
      </c>
      <c r="N104" s="15" t="s">
        <v>21</v>
      </c>
      <c r="O104" s="15" t="s">
        <v>32</v>
      </c>
      <c r="P104" s="23">
        <v>104.68</v>
      </c>
    </row>
    <row r="105" spans="1:17" s="4" customFormat="1" ht="108.75" customHeight="1">
      <c r="A105" s="20" t="s">
        <v>558</v>
      </c>
      <c r="B105" s="18" t="s">
        <v>678</v>
      </c>
      <c r="C105" s="15" t="s">
        <v>93</v>
      </c>
      <c r="D105" s="21">
        <v>4521812</v>
      </c>
      <c r="E105" s="18" t="s">
        <v>228</v>
      </c>
      <c r="F105" s="15" t="s">
        <v>229</v>
      </c>
      <c r="G105" s="19" t="s">
        <v>230</v>
      </c>
      <c r="H105" s="21" t="s">
        <v>231</v>
      </c>
      <c r="I105" s="21">
        <v>44200000000</v>
      </c>
      <c r="J105" s="18" t="s">
        <v>232</v>
      </c>
      <c r="K105" s="22">
        <v>41671</v>
      </c>
      <c r="L105" s="22">
        <v>41699</v>
      </c>
      <c r="M105" s="22">
        <v>42339</v>
      </c>
      <c r="N105" s="15" t="s">
        <v>21</v>
      </c>
      <c r="O105" s="15" t="s">
        <v>32</v>
      </c>
      <c r="P105" s="23">
        <v>2612000</v>
      </c>
      <c r="Q105" s="3"/>
    </row>
    <row r="106" spans="1:17" s="4" customFormat="1" ht="108.75" customHeight="1">
      <c r="A106" s="20" t="s">
        <v>559</v>
      </c>
      <c r="B106" s="18" t="s">
        <v>233</v>
      </c>
      <c r="C106" s="15" t="s">
        <v>234</v>
      </c>
      <c r="D106" s="21" t="s">
        <v>235</v>
      </c>
      <c r="E106" s="18" t="s">
        <v>236</v>
      </c>
      <c r="F106" s="15" t="s">
        <v>229</v>
      </c>
      <c r="G106" s="19" t="s">
        <v>230</v>
      </c>
      <c r="H106" s="21" t="s">
        <v>237</v>
      </c>
      <c r="I106" s="21">
        <v>44200000000</v>
      </c>
      <c r="J106" s="18" t="s">
        <v>232</v>
      </c>
      <c r="K106" s="22">
        <v>41730</v>
      </c>
      <c r="L106" s="22">
        <v>41760</v>
      </c>
      <c r="M106" s="22">
        <v>42036</v>
      </c>
      <c r="N106" s="15" t="s">
        <v>37</v>
      </c>
      <c r="O106" s="15" t="s">
        <v>38</v>
      </c>
      <c r="P106" s="23">
        <v>300000</v>
      </c>
      <c r="Q106" s="3"/>
    </row>
    <row r="107" spans="1:63" s="5" customFormat="1" ht="78" customHeight="1">
      <c r="A107" s="20" t="s">
        <v>560</v>
      </c>
      <c r="B107" s="18" t="s">
        <v>238</v>
      </c>
      <c r="C107" s="15" t="s">
        <v>234</v>
      </c>
      <c r="D107" s="21" t="s">
        <v>235</v>
      </c>
      <c r="E107" s="18" t="s">
        <v>236</v>
      </c>
      <c r="F107" s="15">
        <v>226</v>
      </c>
      <c r="G107" s="19" t="s">
        <v>239</v>
      </c>
      <c r="H107" s="21" t="s">
        <v>240</v>
      </c>
      <c r="I107" s="21">
        <v>44200000000</v>
      </c>
      <c r="J107" s="18" t="s">
        <v>232</v>
      </c>
      <c r="K107" s="22">
        <v>41730</v>
      </c>
      <c r="L107" s="22">
        <v>41760</v>
      </c>
      <c r="M107" s="22">
        <v>41820</v>
      </c>
      <c r="N107" s="15" t="s">
        <v>37</v>
      </c>
      <c r="O107" s="15" t="s">
        <v>38</v>
      </c>
      <c r="P107" s="23">
        <v>150000</v>
      </c>
      <c r="Q107" s="3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s="6" customFormat="1" ht="78" customHeight="1">
      <c r="A108" s="20" t="s">
        <v>561</v>
      </c>
      <c r="B108" s="18" t="s">
        <v>241</v>
      </c>
      <c r="C108" s="15" t="s">
        <v>234</v>
      </c>
      <c r="D108" s="21" t="s">
        <v>242</v>
      </c>
      <c r="E108" s="18" t="s">
        <v>243</v>
      </c>
      <c r="F108" s="15">
        <v>383</v>
      </c>
      <c r="G108" s="19" t="s">
        <v>244</v>
      </c>
      <c r="H108" s="21">
        <v>20000000</v>
      </c>
      <c r="I108" s="21">
        <v>44200000000</v>
      </c>
      <c r="J108" s="18" t="s">
        <v>232</v>
      </c>
      <c r="K108" s="22">
        <v>41640</v>
      </c>
      <c r="L108" s="22">
        <v>41640</v>
      </c>
      <c r="M108" s="22">
        <v>42003</v>
      </c>
      <c r="N108" s="15" t="s">
        <v>21</v>
      </c>
      <c r="O108" s="15" t="s">
        <v>32</v>
      </c>
      <c r="P108" s="23">
        <v>20000</v>
      </c>
      <c r="Q108" s="3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s="8" customFormat="1" ht="140.25" customHeight="1">
      <c r="A109" s="20" t="s">
        <v>562</v>
      </c>
      <c r="B109" s="24" t="s">
        <v>245</v>
      </c>
      <c r="C109" s="19" t="s">
        <v>246</v>
      </c>
      <c r="D109" s="31"/>
      <c r="E109" s="24" t="s">
        <v>247</v>
      </c>
      <c r="F109" s="19">
        <v>384</v>
      </c>
      <c r="G109" s="19" t="s">
        <v>244</v>
      </c>
      <c r="H109" s="31">
        <v>227106</v>
      </c>
      <c r="I109" s="31">
        <v>44200000000</v>
      </c>
      <c r="J109" s="24" t="s">
        <v>232</v>
      </c>
      <c r="K109" s="25">
        <v>41671</v>
      </c>
      <c r="L109" s="25">
        <v>41699</v>
      </c>
      <c r="M109" s="25">
        <v>42339</v>
      </c>
      <c r="N109" s="19" t="s">
        <v>37</v>
      </c>
      <c r="O109" s="19" t="s">
        <v>38</v>
      </c>
      <c r="P109" s="26">
        <v>227106</v>
      </c>
      <c r="Q109" s="3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1:17" s="33" customFormat="1" ht="78" customHeight="1">
      <c r="A110" s="20" t="s">
        <v>563</v>
      </c>
      <c r="B110" s="18" t="s">
        <v>249</v>
      </c>
      <c r="C110" s="15" t="s">
        <v>250</v>
      </c>
      <c r="D110" s="21" t="s">
        <v>251</v>
      </c>
      <c r="E110" s="18" t="s">
        <v>252</v>
      </c>
      <c r="F110" s="15" t="s">
        <v>253</v>
      </c>
      <c r="G110" s="19" t="s">
        <v>254</v>
      </c>
      <c r="H110" s="21" t="s">
        <v>255</v>
      </c>
      <c r="I110" s="21">
        <v>44200000000</v>
      </c>
      <c r="J110" s="18" t="s">
        <v>232</v>
      </c>
      <c r="K110" s="22">
        <v>41640</v>
      </c>
      <c r="L110" s="22">
        <v>41640</v>
      </c>
      <c r="M110" s="22">
        <v>42339</v>
      </c>
      <c r="N110" s="15" t="s">
        <v>21</v>
      </c>
      <c r="O110" s="15" t="s">
        <v>32</v>
      </c>
      <c r="P110" s="23">
        <v>2000</v>
      </c>
      <c r="Q110" s="32"/>
    </row>
    <row r="111" spans="1:17" s="33" customFormat="1" ht="93" customHeight="1">
      <c r="A111" s="20" t="s">
        <v>564</v>
      </c>
      <c r="B111" s="18" t="s">
        <v>256</v>
      </c>
      <c r="C111" s="15" t="s">
        <v>257</v>
      </c>
      <c r="D111" s="21">
        <v>7511010</v>
      </c>
      <c r="E111" s="18" t="s">
        <v>258</v>
      </c>
      <c r="F111" s="15">
        <v>383</v>
      </c>
      <c r="G111" s="19" t="s">
        <v>244</v>
      </c>
      <c r="H111" s="21">
        <v>500000</v>
      </c>
      <c r="I111" s="21">
        <v>44401000006</v>
      </c>
      <c r="J111" s="19" t="s">
        <v>348</v>
      </c>
      <c r="K111" s="22">
        <v>41640</v>
      </c>
      <c r="L111" s="22">
        <v>41640</v>
      </c>
      <c r="M111" s="22">
        <v>41974</v>
      </c>
      <c r="N111" s="15" t="s">
        <v>21</v>
      </c>
      <c r="O111" s="15" t="s">
        <v>32</v>
      </c>
      <c r="P111" s="23">
        <v>500</v>
      </c>
      <c r="Q111" s="3"/>
    </row>
    <row r="112" spans="1:17" s="4" customFormat="1" ht="202.5" customHeight="1">
      <c r="A112" s="20" t="s">
        <v>565</v>
      </c>
      <c r="B112" s="24" t="s">
        <v>259</v>
      </c>
      <c r="C112" s="19" t="s">
        <v>260</v>
      </c>
      <c r="D112" s="31">
        <v>5233010</v>
      </c>
      <c r="E112" s="24" t="s">
        <v>261</v>
      </c>
      <c r="F112" s="19">
        <v>383</v>
      </c>
      <c r="G112" s="19" t="s">
        <v>244</v>
      </c>
      <c r="H112" s="31">
        <v>320400</v>
      </c>
      <c r="I112" s="31">
        <v>44401000002</v>
      </c>
      <c r="J112" s="19" t="s">
        <v>348</v>
      </c>
      <c r="K112" s="25">
        <v>41640</v>
      </c>
      <c r="L112" s="25">
        <v>41671</v>
      </c>
      <c r="M112" s="25">
        <v>41699</v>
      </c>
      <c r="N112" s="19" t="s">
        <v>43</v>
      </c>
      <c r="O112" s="19" t="s">
        <v>38</v>
      </c>
      <c r="P112" s="26">
        <f>(271.5-32)*1.18</f>
        <v>282.60999999999996</v>
      </c>
      <c r="Q112" s="3"/>
    </row>
    <row r="113" spans="1:17" s="4" customFormat="1" ht="78" customHeight="1">
      <c r="A113" s="20" t="s">
        <v>566</v>
      </c>
      <c r="B113" s="24" t="s">
        <v>262</v>
      </c>
      <c r="C113" s="19" t="s">
        <v>121</v>
      </c>
      <c r="D113" s="31">
        <v>7210060</v>
      </c>
      <c r="E113" s="24" t="s">
        <v>263</v>
      </c>
      <c r="F113" s="19">
        <v>383</v>
      </c>
      <c r="G113" s="19" t="s">
        <v>244</v>
      </c>
      <c r="H113" s="31">
        <v>281700</v>
      </c>
      <c r="I113" s="31">
        <v>44401000002</v>
      </c>
      <c r="J113" s="19" t="s">
        <v>348</v>
      </c>
      <c r="K113" s="25">
        <v>41640</v>
      </c>
      <c r="L113" s="25">
        <v>41640</v>
      </c>
      <c r="M113" s="25">
        <v>41974</v>
      </c>
      <c r="N113" s="19" t="s">
        <v>21</v>
      </c>
      <c r="O113" s="19" t="s">
        <v>32</v>
      </c>
      <c r="P113" s="26">
        <v>281.7</v>
      </c>
      <c r="Q113" s="3"/>
    </row>
    <row r="114" spans="1:17" s="4" customFormat="1" ht="124.5" customHeight="1">
      <c r="A114" s="20" t="s">
        <v>567</v>
      </c>
      <c r="B114" s="24" t="s">
        <v>264</v>
      </c>
      <c r="C114" s="19" t="s">
        <v>142</v>
      </c>
      <c r="D114" s="31" t="s">
        <v>265</v>
      </c>
      <c r="E114" s="24" t="s">
        <v>266</v>
      </c>
      <c r="F114" s="19">
        <v>383</v>
      </c>
      <c r="G114" s="19" t="s">
        <v>244</v>
      </c>
      <c r="H114" s="31">
        <v>160800</v>
      </c>
      <c r="I114" s="31">
        <v>44401000006</v>
      </c>
      <c r="J114" s="19" t="s">
        <v>348</v>
      </c>
      <c r="K114" s="25">
        <v>41791</v>
      </c>
      <c r="L114" s="25">
        <v>41867</v>
      </c>
      <c r="M114" s="25">
        <v>42231</v>
      </c>
      <c r="N114" s="19" t="s">
        <v>43</v>
      </c>
      <c r="O114" s="19" t="s">
        <v>38</v>
      </c>
      <c r="P114" s="26">
        <v>162</v>
      </c>
      <c r="Q114" s="34"/>
    </row>
    <row r="115" spans="1:17" s="4" customFormat="1" ht="78" customHeight="1">
      <c r="A115" s="20" t="s">
        <v>568</v>
      </c>
      <c r="B115" s="24" t="s">
        <v>267</v>
      </c>
      <c r="C115" s="19" t="s">
        <v>268</v>
      </c>
      <c r="D115" s="31" t="s">
        <v>251</v>
      </c>
      <c r="E115" s="24" t="s">
        <v>269</v>
      </c>
      <c r="F115" s="19" t="s">
        <v>178</v>
      </c>
      <c r="G115" s="19" t="s">
        <v>115</v>
      </c>
      <c r="H115" s="31" t="s">
        <v>270</v>
      </c>
      <c r="I115" s="31">
        <v>44401000000</v>
      </c>
      <c r="J115" s="19" t="s">
        <v>348</v>
      </c>
      <c r="K115" s="25">
        <v>41791</v>
      </c>
      <c r="L115" s="25">
        <v>41821</v>
      </c>
      <c r="M115" s="25">
        <v>42185</v>
      </c>
      <c r="N115" s="19" t="s">
        <v>43</v>
      </c>
      <c r="O115" s="19" t="s">
        <v>38</v>
      </c>
      <c r="P115" s="26">
        <v>4420.046</v>
      </c>
      <c r="Q115" s="3"/>
    </row>
    <row r="116" spans="1:17" s="4" customFormat="1" ht="78" customHeight="1">
      <c r="A116" s="20" t="s">
        <v>569</v>
      </c>
      <c r="B116" s="24" t="s">
        <v>271</v>
      </c>
      <c r="C116" s="19" t="s">
        <v>272</v>
      </c>
      <c r="D116" s="31" t="s">
        <v>273</v>
      </c>
      <c r="E116" s="24" t="s">
        <v>274</v>
      </c>
      <c r="F116" s="19">
        <v>796</v>
      </c>
      <c r="G116" s="19" t="s">
        <v>87</v>
      </c>
      <c r="H116" s="31">
        <v>1</v>
      </c>
      <c r="I116" s="31">
        <v>44222000000</v>
      </c>
      <c r="J116" s="24" t="s">
        <v>275</v>
      </c>
      <c r="K116" s="25">
        <v>41640</v>
      </c>
      <c r="L116" s="25">
        <v>41649</v>
      </c>
      <c r="M116" s="25">
        <v>42003</v>
      </c>
      <c r="N116" s="19" t="s">
        <v>43</v>
      </c>
      <c r="O116" s="19" t="s">
        <v>38</v>
      </c>
      <c r="P116" s="26">
        <v>2265.6</v>
      </c>
      <c r="Q116" s="34"/>
    </row>
    <row r="117" spans="1:17" s="4" customFormat="1" ht="78" customHeight="1">
      <c r="A117" s="20" t="s">
        <v>570</v>
      </c>
      <c r="B117" s="24" t="s">
        <v>276</v>
      </c>
      <c r="C117" s="19" t="s">
        <v>268</v>
      </c>
      <c r="D117" s="31" t="s">
        <v>251</v>
      </c>
      <c r="E117" s="24" t="s">
        <v>277</v>
      </c>
      <c r="F117" s="19" t="s">
        <v>178</v>
      </c>
      <c r="G117" s="19" t="s">
        <v>115</v>
      </c>
      <c r="H117" s="31" t="s">
        <v>278</v>
      </c>
      <c r="I117" s="31">
        <v>44401000007</v>
      </c>
      <c r="J117" s="19" t="s">
        <v>348</v>
      </c>
      <c r="K117" s="25">
        <v>41983</v>
      </c>
      <c r="L117" s="25">
        <v>42005</v>
      </c>
      <c r="M117" s="25">
        <v>42368</v>
      </c>
      <c r="N117" s="19" t="s">
        <v>43</v>
      </c>
      <c r="O117" s="19" t="s">
        <v>38</v>
      </c>
      <c r="P117" s="26">
        <v>141.6</v>
      </c>
      <c r="Q117" s="34"/>
    </row>
    <row r="118" spans="1:17" s="4" customFormat="1" ht="78" customHeight="1">
      <c r="A118" s="20" t="s">
        <v>571</v>
      </c>
      <c r="B118" s="24" t="s">
        <v>279</v>
      </c>
      <c r="C118" s="19" t="s">
        <v>268</v>
      </c>
      <c r="D118" s="31" t="s">
        <v>251</v>
      </c>
      <c r="E118" s="24" t="s">
        <v>277</v>
      </c>
      <c r="F118" s="19" t="s">
        <v>178</v>
      </c>
      <c r="G118" s="19" t="s">
        <v>115</v>
      </c>
      <c r="H118" s="31" t="s">
        <v>278</v>
      </c>
      <c r="I118" s="31">
        <v>44401000007</v>
      </c>
      <c r="J118" s="19" t="s">
        <v>348</v>
      </c>
      <c r="K118" s="25">
        <v>41922</v>
      </c>
      <c r="L118" s="25">
        <v>41953</v>
      </c>
      <c r="M118" s="25">
        <v>42317</v>
      </c>
      <c r="N118" s="19" t="s">
        <v>43</v>
      </c>
      <c r="O118" s="19" t="s">
        <v>38</v>
      </c>
      <c r="P118" s="26">
        <v>138</v>
      </c>
      <c r="Q118" s="34"/>
    </row>
    <row r="119" spans="1:17" s="4" customFormat="1" ht="78" customHeight="1">
      <c r="A119" s="20" t="s">
        <v>572</v>
      </c>
      <c r="B119" s="24" t="s">
        <v>280</v>
      </c>
      <c r="C119" s="19" t="s">
        <v>268</v>
      </c>
      <c r="D119" s="31" t="s">
        <v>251</v>
      </c>
      <c r="E119" s="24" t="s">
        <v>277</v>
      </c>
      <c r="F119" s="19" t="s">
        <v>178</v>
      </c>
      <c r="G119" s="19" t="s">
        <v>115</v>
      </c>
      <c r="H119" s="31" t="s">
        <v>278</v>
      </c>
      <c r="I119" s="31">
        <v>44401000007</v>
      </c>
      <c r="J119" s="19" t="s">
        <v>348</v>
      </c>
      <c r="K119" s="25">
        <v>41883</v>
      </c>
      <c r="L119" s="25">
        <v>41929</v>
      </c>
      <c r="M119" s="25">
        <v>42293</v>
      </c>
      <c r="N119" s="19" t="s">
        <v>43</v>
      </c>
      <c r="O119" s="19" t="s">
        <v>38</v>
      </c>
      <c r="P119" s="26">
        <v>138</v>
      </c>
      <c r="Q119" s="34"/>
    </row>
    <row r="120" spans="1:18" s="7" customFormat="1" ht="78" customHeight="1">
      <c r="A120" s="20" t="s">
        <v>573</v>
      </c>
      <c r="B120" s="24" t="s">
        <v>286</v>
      </c>
      <c r="C120" s="19" t="s">
        <v>287</v>
      </c>
      <c r="D120" s="19" t="s">
        <v>288</v>
      </c>
      <c r="E120" s="19" t="s">
        <v>289</v>
      </c>
      <c r="F120" s="19">
        <v>383</v>
      </c>
      <c r="G120" s="19" t="s">
        <v>244</v>
      </c>
      <c r="H120" s="19">
        <v>9100</v>
      </c>
      <c r="I120" s="19">
        <v>44401000004</v>
      </c>
      <c r="J120" s="19" t="s">
        <v>348</v>
      </c>
      <c r="K120" s="25">
        <v>41760</v>
      </c>
      <c r="L120" s="25">
        <v>41796</v>
      </c>
      <c r="M120" s="25">
        <v>42160</v>
      </c>
      <c r="N120" s="19" t="s">
        <v>43</v>
      </c>
      <c r="O120" s="19" t="s">
        <v>38</v>
      </c>
      <c r="P120" s="26">
        <f>1839.6-9.1</f>
        <v>1830.5</v>
      </c>
      <c r="Q120" s="34"/>
      <c r="R120" s="35"/>
    </row>
    <row r="121" spans="1:17" s="7" customFormat="1" ht="78" customHeight="1">
      <c r="A121" s="20" t="s">
        <v>574</v>
      </c>
      <c r="B121" s="24" t="s">
        <v>283</v>
      </c>
      <c r="C121" s="19" t="s">
        <v>281</v>
      </c>
      <c r="D121" s="19" t="s">
        <v>282</v>
      </c>
      <c r="E121" s="19" t="s">
        <v>284</v>
      </c>
      <c r="F121" s="19">
        <v>839</v>
      </c>
      <c r="G121" s="19" t="s">
        <v>90</v>
      </c>
      <c r="H121" s="19" t="s">
        <v>285</v>
      </c>
      <c r="I121" s="19">
        <v>44401000000</v>
      </c>
      <c r="J121" s="19" t="s">
        <v>348</v>
      </c>
      <c r="K121" s="25">
        <v>41640</v>
      </c>
      <c r="L121" s="25">
        <v>41730</v>
      </c>
      <c r="M121" s="25">
        <v>41791</v>
      </c>
      <c r="N121" s="19" t="s">
        <v>43</v>
      </c>
      <c r="O121" s="19" t="s">
        <v>38</v>
      </c>
      <c r="P121" s="26">
        <f>340*1.18</f>
        <v>401.2</v>
      </c>
      <c r="Q121" s="34"/>
    </row>
    <row r="122" spans="1:17" s="6" customFormat="1" ht="108.75" customHeight="1">
      <c r="A122" s="20" t="s">
        <v>575</v>
      </c>
      <c r="B122" s="24" t="s">
        <v>813</v>
      </c>
      <c r="C122" s="19" t="s">
        <v>93</v>
      </c>
      <c r="D122" s="19">
        <v>4521125</v>
      </c>
      <c r="E122" s="19" t="s">
        <v>290</v>
      </c>
      <c r="F122" s="19">
        <v>384</v>
      </c>
      <c r="G122" s="19" t="s">
        <v>36</v>
      </c>
      <c r="H122" s="19">
        <v>120000</v>
      </c>
      <c r="I122" s="19" t="s">
        <v>291</v>
      </c>
      <c r="J122" s="19" t="s">
        <v>156</v>
      </c>
      <c r="K122" s="25">
        <v>41640</v>
      </c>
      <c r="L122" s="25">
        <v>41671</v>
      </c>
      <c r="M122" s="25">
        <v>41730</v>
      </c>
      <c r="N122" s="19" t="s">
        <v>21</v>
      </c>
      <c r="O122" s="19" t="s">
        <v>32</v>
      </c>
      <c r="P122" s="26">
        <v>120000</v>
      </c>
      <c r="Q122" s="30"/>
    </row>
    <row r="123" spans="1:17" s="6" customFormat="1" ht="93" customHeight="1">
      <c r="A123" s="20" t="s">
        <v>576</v>
      </c>
      <c r="B123" s="24" t="s">
        <v>292</v>
      </c>
      <c r="C123" s="19" t="s">
        <v>293</v>
      </c>
      <c r="D123" s="19" t="s">
        <v>294</v>
      </c>
      <c r="E123" s="19" t="s">
        <v>295</v>
      </c>
      <c r="F123" s="15" t="s">
        <v>207</v>
      </c>
      <c r="G123" s="19" t="s">
        <v>208</v>
      </c>
      <c r="H123" s="19">
        <v>14414</v>
      </c>
      <c r="I123" s="19" t="s">
        <v>291</v>
      </c>
      <c r="J123" s="19" t="s">
        <v>156</v>
      </c>
      <c r="K123" s="25">
        <v>41640</v>
      </c>
      <c r="L123" s="25">
        <v>41699</v>
      </c>
      <c r="M123" s="25">
        <v>41760</v>
      </c>
      <c r="N123" s="19" t="s">
        <v>37</v>
      </c>
      <c r="O123" s="19" t="s">
        <v>38</v>
      </c>
      <c r="P123" s="26">
        <v>95000</v>
      </c>
      <c r="Q123" s="30"/>
    </row>
    <row r="124" spans="1:17" s="6" customFormat="1" ht="62.25" customHeight="1">
      <c r="A124" s="20" t="s">
        <v>577</v>
      </c>
      <c r="B124" s="24" t="s">
        <v>296</v>
      </c>
      <c r="C124" s="19" t="s">
        <v>93</v>
      </c>
      <c r="D124" s="19">
        <v>4521125</v>
      </c>
      <c r="E124" s="19" t="s">
        <v>290</v>
      </c>
      <c r="F124" s="15" t="s">
        <v>229</v>
      </c>
      <c r="G124" s="19" t="s">
        <v>230</v>
      </c>
      <c r="H124" s="19">
        <v>3.2</v>
      </c>
      <c r="I124" s="19" t="s">
        <v>291</v>
      </c>
      <c r="J124" s="19" t="s">
        <v>156</v>
      </c>
      <c r="K124" s="25">
        <v>41671</v>
      </c>
      <c r="L124" s="25">
        <v>41699</v>
      </c>
      <c r="M124" s="25">
        <v>41913</v>
      </c>
      <c r="N124" s="19" t="s">
        <v>37</v>
      </c>
      <c r="O124" s="19" t="s">
        <v>38</v>
      </c>
      <c r="P124" s="26">
        <v>212400</v>
      </c>
      <c r="Q124" s="30"/>
    </row>
    <row r="125" spans="1:17" s="6" customFormat="1" ht="156" customHeight="1">
      <c r="A125" s="20" t="s">
        <v>578</v>
      </c>
      <c r="B125" s="24" t="s">
        <v>297</v>
      </c>
      <c r="C125" s="19" t="s">
        <v>93</v>
      </c>
      <c r="D125" s="19">
        <v>4560255</v>
      </c>
      <c r="E125" s="19" t="s">
        <v>290</v>
      </c>
      <c r="F125" s="19">
        <v>384</v>
      </c>
      <c r="G125" s="19" t="s">
        <v>36</v>
      </c>
      <c r="H125" s="19">
        <v>120000</v>
      </c>
      <c r="I125" s="19" t="s">
        <v>291</v>
      </c>
      <c r="J125" s="19" t="s">
        <v>156</v>
      </c>
      <c r="K125" s="25">
        <v>41640</v>
      </c>
      <c r="L125" s="25">
        <v>41671</v>
      </c>
      <c r="M125" s="25">
        <v>41699</v>
      </c>
      <c r="N125" s="19" t="s">
        <v>21</v>
      </c>
      <c r="O125" s="19" t="s">
        <v>32</v>
      </c>
      <c r="P125" s="26">
        <v>120000</v>
      </c>
      <c r="Q125" s="30"/>
    </row>
    <row r="126" spans="1:17" s="6" customFormat="1" ht="202.5" customHeight="1">
      <c r="A126" s="20" t="s">
        <v>579</v>
      </c>
      <c r="B126" s="24" t="s">
        <v>298</v>
      </c>
      <c r="C126" s="19" t="s">
        <v>234</v>
      </c>
      <c r="D126" s="19" t="s">
        <v>242</v>
      </c>
      <c r="E126" s="19" t="s">
        <v>248</v>
      </c>
      <c r="F126" s="19"/>
      <c r="G126" s="19" t="s">
        <v>102</v>
      </c>
      <c r="H126" s="19" t="s">
        <v>191</v>
      </c>
      <c r="I126" s="19">
        <v>5401376000</v>
      </c>
      <c r="J126" s="19" t="s">
        <v>156</v>
      </c>
      <c r="K126" s="25">
        <v>41671</v>
      </c>
      <c r="L126" s="25">
        <v>41699</v>
      </c>
      <c r="M126" s="25">
        <v>41760</v>
      </c>
      <c r="N126" s="19" t="s">
        <v>43</v>
      </c>
      <c r="O126" s="19" t="s">
        <v>38</v>
      </c>
      <c r="P126" s="26">
        <v>300</v>
      </c>
      <c r="Q126" s="30"/>
    </row>
    <row r="127" spans="1:16" s="7" customFormat="1" ht="62.25" customHeight="1">
      <c r="A127" s="20" t="s">
        <v>580</v>
      </c>
      <c r="B127" s="24" t="s">
        <v>299</v>
      </c>
      <c r="C127" s="19">
        <v>90</v>
      </c>
      <c r="D127" s="19" t="s">
        <v>300</v>
      </c>
      <c r="E127" s="19" t="s">
        <v>301</v>
      </c>
      <c r="F127" s="19" t="s">
        <v>178</v>
      </c>
      <c r="G127" s="19" t="s">
        <v>115</v>
      </c>
      <c r="H127" s="19">
        <v>96</v>
      </c>
      <c r="I127" s="19">
        <v>98401000000</v>
      </c>
      <c r="J127" s="19" t="s">
        <v>302</v>
      </c>
      <c r="K127" s="25">
        <v>41730</v>
      </c>
      <c r="L127" s="25">
        <v>41730</v>
      </c>
      <c r="M127" s="25">
        <v>41791</v>
      </c>
      <c r="N127" s="19" t="s">
        <v>43</v>
      </c>
      <c r="O127" s="19" t="s">
        <v>38</v>
      </c>
      <c r="P127" s="26">
        <v>121.54</v>
      </c>
    </row>
    <row r="128" spans="1:18" s="7" customFormat="1" ht="78" customHeight="1">
      <c r="A128" s="20" t="s">
        <v>581</v>
      </c>
      <c r="B128" s="24" t="s">
        <v>303</v>
      </c>
      <c r="C128" s="19" t="s">
        <v>304</v>
      </c>
      <c r="D128" s="19">
        <v>3312010</v>
      </c>
      <c r="E128" s="19" t="s">
        <v>305</v>
      </c>
      <c r="F128" s="19">
        <v>796</v>
      </c>
      <c r="G128" s="19" t="s">
        <v>87</v>
      </c>
      <c r="H128" s="19">
        <v>1</v>
      </c>
      <c r="I128" s="19">
        <v>98241000000</v>
      </c>
      <c r="J128" s="19" t="s">
        <v>306</v>
      </c>
      <c r="K128" s="25">
        <v>41730</v>
      </c>
      <c r="L128" s="25">
        <v>41760</v>
      </c>
      <c r="M128" s="25">
        <v>41760</v>
      </c>
      <c r="N128" s="19" t="s">
        <v>43</v>
      </c>
      <c r="O128" s="19" t="s">
        <v>38</v>
      </c>
      <c r="P128" s="26">
        <v>109.199</v>
      </c>
      <c r="R128" s="36"/>
    </row>
    <row r="129" spans="1:18" s="7" customFormat="1" ht="62.25" customHeight="1">
      <c r="A129" s="20" t="s">
        <v>582</v>
      </c>
      <c r="B129" s="24" t="s">
        <v>307</v>
      </c>
      <c r="C129" s="19" t="s">
        <v>63</v>
      </c>
      <c r="D129" s="19">
        <v>7210060</v>
      </c>
      <c r="E129" s="19" t="s">
        <v>308</v>
      </c>
      <c r="F129" s="19">
        <v>364</v>
      </c>
      <c r="G129" s="19" t="s">
        <v>65</v>
      </c>
      <c r="H129" s="19">
        <v>4</v>
      </c>
      <c r="I129" s="19">
        <v>98401000000</v>
      </c>
      <c r="J129" s="19" t="s">
        <v>302</v>
      </c>
      <c r="K129" s="25">
        <v>41640</v>
      </c>
      <c r="L129" s="25">
        <v>41640</v>
      </c>
      <c r="M129" s="25">
        <v>42003</v>
      </c>
      <c r="N129" s="19" t="s">
        <v>43</v>
      </c>
      <c r="O129" s="19" t="s">
        <v>38</v>
      </c>
      <c r="P129" s="26">
        <v>348</v>
      </c>
      <c r="R129" s="36"/>
    </row>
    <row r="130" spans="1:18" s="7" customFormat="1" ht="108.75" customHeight="1">
      <c r="A130" s="20" t="s">
        <v>583</v>
      </c>
      <c r="B130" s="24" t="s">
        <v>309</v>
      </c>
      <c r="C130" s="19" t="s">
        <v>193</v>
      </c>
      <c r="D130" s="19">
        <v>6613020</v>
      </c>
      <c r="E130" s="19" t="s">
        <v>310</v>
      </c>
      <c r="F130" s="19">
        <v>796</v>
      </c>
      <c r="G130" s="19" t="s">
        <v>87</v>
      </c>
      <c r="H130" s="19">
        <v>1</v>
      </c>
      <c r="I130" s="19">
        <v>98401000000</v>
      </c>
      <c r="J130" s="19" t="s">
        <v>302</v>
      </c>
      <c r="K130" s="25">
        <v>41640</v>
      </c>
      <c r="L130" s="25">
        <v>41699</v>
      </c>
      <c r="M130" s="25">
        <v>42036</v>
      </c>
      <c r="N130" s="19" t="s">
        <v>21</v>
      </c>
      <c r="O130" s="19" t="s">
        <v>32</v>
      </c>
      <c r="P130" s="26">
        <v>114.8</v>
      </c>
      <c r="R130" s="36"/>
    </row>
    <row r="131" spans="1:18" s="7" customFormat="1" ht="78" customHeight="1">
      <c r="A131" s="20" t="s">
        <v>584</v>
      </c>
      <c r="B131" s="24" t="s">
        <v>311</v>
      </c>
      <c r="C131" s="19" t="s">
        <v>312</v>
      </c>
      <c r="D131" s="19" t="s">
        <v>273</v>
      </c>
      <c r="E131" s="19" t="s">
        <v>313</v>
      </c>
      <c r="F131" s="19">
        <v>959</v>
      </c>
      <c r="G131" s="19" t="s">
        <v>314</v>
      </c>
      <c r="H131" s="19">
        <v>96</v>
      </c>
      <c r="I131" s="19">
        <v>98401000000</v>
      </c>
      <c r="J131" s="19" t="s">
        <v>302</v>
      </c>
      <c r="K131" s="25">
        <v>41671</v>
      </c>
      <c r="L131" s="25">
        <v>41699</v>
      </c>
      <c r="M131" s="25">
        <v>42036</v>
      </c>
      <c r="N131" s="19" t="s">
        <v>43</v>
      </c>
      <c r="O131" s="19" t="s">
        <v>38</v>
      </c>
      <c r="P131" s="26">
        <f>7560-3150</f>
        <v>4410</v>
      </c>
      <c r="R131" s="36"/>
    </row>
    <row r="132" spans="1:18" s="4" customFormat="1" ht="108.75" customHeight="1">
      <c r="A132" s="20" t="s">
        <v>585</v>
      </c>
      <c r="B132" s="24" t="s">
        <v>315</v>
      </c>
      <c r="C132" s="19">
        <v>90</v>
      </c>
      <c r="D132" s="19" t="s">
        <v>300</v>
      </c>
      <c r="E132" s="19" t="s">
        <v>316</v>
      </c>
      <c r="F132" s="19">
        <v>383</v>
      </c>
      <c r="G132" s="19" t="s">
        <v>244</v>
      </c>
      <c r="H132" s="19">
        <v>180000</v>
      </c>
      <c r="I132" s="19">
        <v>98401000000</v>
      </c>
      <c r="J132" s="19" t="s">
        <v>302</v>
      </c>
      <c r="K132" s="25">
        <v>41860</v>
      </c>
      <c r="L132" s="25">
        <v>41860</v>
      </c>
      <c r="M132" s="25">
        <v>42225</v>
      </c>
      <c r="N132" s="19" t="s">
        <v>21</v>
      </c>
      <c r="O132" s="19" t="s">
        <v>32</v>
      </c>
      <c r="P132" s="26">
        <v>180</v>
      </c>
      <c r="R132" s="36"/>
    </row>
    <row r="133" spans="1:18" s="4" customFormat="1" ht="156" customHeight="1">
      <c r="A133" s="20" t="s">
        <v>586</v>
      </c>
      <c r="B133" s="24" t="s">
        <v>317</v>
      </c>
      <c r="C133" s="19" t="s">
        <v>318</v>
      </c>
      <c r="D133" s="19">
        <v>7523000</v>
      </c>
      <c r="E133" s="19" t="s">
        <v>319</v>
      </c>
      <c r="F133" s="19">
        <v>876</v>
      </c>
      <c r="G133" s="19" t="s">
        <v>320</v>
      </c>
      <c r="H133" s="19">
        <v>168000</v>
      </c>
      <c r="I133" s="19">
        <v>98401000000</v>
      </c>
      <c r="J133" s="19" t="s">
        <v>302</v>
      </c>
      <c r="K133" s="25">
        <v>41883</v>
      </c>
      <c r="L133" s="25">
        <v>41883</v>
      </c>
      <c r="M133" s="25">
        <v>42217</v>
      </c>
      <c r="N133" s="19" t="s">
        <v>21</v>
      </c>
      <c r="O133" s="19" t="s">
        <v>32</v>
      </c>
      <c r="P133" s="26">
        <v>151.2</v>
      </c>
      <c r="R133" s="36"/>
    </row>
    <row r="134" spans="1:18" s="4" customFormat="1" ht="62.25" customHeight="1">
      <c r="A134" s="20" t="s">
        <v>587</v>
      </c>
      <c r="B134" s="24" t="s">
        <v>321</v>
      </c>
      <c r="C134" s="19" t="s">
        <v>31</v>
      </c>
      <c r="D134" s="19">
        <v>6411020</v>
      </c>
      <c r="E134" s="19" t="s">
        <v>322</v>
      </c>
      <c r="F134" s="19">
        <v>796</v>
      </c>
      <c r="G134" s="19" t="s">
        <v>87</v>
      </c>
      <c r="H134" s="19">
        <v>48</v>
      </c>
      <c r="I134" s="19">
        <v>98401000000</v>
      </c>
      <c r="J134" s="19" t="s">
        <v>302</v>
      </c>
      <c r="K134" s="25">
        <v>41640</v>
      </c>
      <c r="L134" s="25">
        <v>41640</v>
      </c>
      <c r="M134" s="25">
        <v>41974</v>
      </c>
      <c r="N134" s="19" t="s">
        <v>21</v>
      </c>
      <c r="O134" s="19" t="s">
        <v>32</v>
      </c>
      <c r="P134" s="26">
        <v>180</v>
      </c>
      <c r="R134" s="36"/>
    </row>
    <row r="135" spans="1:18" s="4" customFormat="1" ht="108.75" customHeight="1">
      <c r="A135" s="20" t="s">
        <v>588</v>
      </c>
      <c r="B135" s="24" t="s">
        <v>326</v>
      </c>
      <c r="C135" s="19" t="s">
        <v>327</v>
      </c>
      <c r="D135" s="19">
        <v>5233</v>
      </c>
      <c r="E135" s="19" t="s">
        <v>328</v>
      </c>
      <c r="F135" s="19">
        <v>796</v>
      </c>
      <c r="G135" s="19" t="s">
        <v>87</v>
      </c>
      <c r="H135" s="19">
        <v>12</v>
      </c>
      <c r="I135" s="19">
        <v>5401376000</v>
      </c>
      <c r="J135" s="19" t="s">
        <v>156</v>
      </c>
      <c r="K135" s="25">
        <v>41671</v>
      </c>
      <c r="L135" s="25">
        <v>41699</v>
      </c>
      <c r="M135" s="25">
        <v>41791</v>
      </c>
      <c r="N135" s="19" t="s">
        <v>43</v>
      </c>
      <c r="O135" s="19" t="s">
        <v>38</v>
      </c>
      <c r="P135" s="26">
        <f>317*1.18</f>
        <v>374.06</v>
      </c>
      <c r="Q135" s="37"/>
      <c r="R135" s="13"/>
    </row>
    <row r="136" spans="1:18" s="7" customFormat="1" ht="171" customHeight="1">
      <c r="A136" s="20" t="s">
        <v>589</v>
      </c>
      <c r="B136" s="24" t="s">
        <v>329</v>
      </c>
      <c r="C136" s="19" t="s">
        <v>327</v>
      </c>
      <c r="D136" s="19">
        <v>5233</v>
      </c>
      <c r="E136" s="19" t="s">
        <v>328</v>
      </c>
      <c r="F136" s="19">
        <v>796</v>
      </c>
      <c r="G136" s="19" t="s">
        <v>87</v>
      </c>
      <c r="H136" s="19">
        <v>82</v>
      </c>
      <c r="I136" s="19">
        <v>5401376000</v>
      </c>
      <c r="J136" s="19" t="s">
        <v>156</v>
      </c>
      <c r="K136" s="25">
        <v>41640</v>
      </c>
      <c r="L136" s="25">
        <v>41671</v>
      </c>
      <c r="M136" s="25">
        <v>41883</v>
      </c>
      <c r="N136" s="19" t="s">
        <v>43</v>
      </c>
      <c r="O136" s="19" t="s">
        <v>38</v>
      </c>
      <c r="P136" s="26">
        <f>129.6*1.18</f>
        <v>152.928</v>
      </c>
      <c r="Q136" s="38"/>
      <c r="R136" s="8"/>
    </row>
    <row r="137" spans="1:18" s="4" customFormat="1" ht="62.25" customHeight="1">
      <c r="A137" s="20" t="s">
        <v>590</v>
      </c>
      <c r="B137" s="24" t="s">
        <v>330</v>
      </c>
      <c r="C137" s="19" t="s">
        <v>331</v>
      </c>
      <c r="D137" s="19" t="s">
        <v>332</v>
      </c>
      <c r="E137" s="19" t="s">
        <v>333</v>
      </c>
      <c r="F137" s="19">
        <v>362</v>
      </c>
      <c r="G137" s="19" t="s">
        <v>334</v>
      </c>
      <c r="H137" s="19">
        <v>12</v>
      </c>
      <c r="I137" s="19">
        <v>5401376000</v>
      </c>
      <c r="J137" s="19" t="s">
        <v>156</v>
      </c>
      <c r="K137" s="25">
        <v>41640</v>
      </c>
      <c r="L137" s="25">
        <v>41671</v>
      </c>
      <c r="M137" s="25">
        <v>42004</v>
      </c>
      <c r="N137" s="19" t="s">
        <v>43</v>
      </c>
      <c r="O137" s="19" t="s">
        <v>38</v>
      </c>
      <c r="P137" s="26">
        <f>132*1.18</f>
        <v>155.76</v>
      </c>
      <c r="Q137" s="37"/>
      <c r="R137" s="13"/>
    </row>
    <row r="138" spans="1:18" s="4" customFormat="1" ht="218.25" customHeight="1">
      <c r="A138" s="20" t="s">
        <v>591</v>
      </c>
      <c r="B138" s="24" t="s">
        <v>335</v>
      </c>
      <c r="C138" s="19" t="s">
        <v>325</v>
      </c>
      <c r="D138" s="19">
        <v>3319020</v>
      </c>
      <c r="E138" s="19" t="s">
        <v>336</v>
      </c>
      <c r="F138" s="19">
        <v>362</v>
      </c>
      <c r="G138" s="19" t="s">
        <v>334</v>
      </c>
      <c r="H138" s="19">
        <v>12</v>
      </c>
      <c r="I138" s="19">
        <v>54013767</v>
      </c>
      <c r="J138" s="19" t="s">
        <v>156</v>
      </c>
      <c r="K138" s="25">
        <v>41640</v>
      </c>
      <c r="L138" s="25">
        <v>41671</v>
      </c>
      <c r="M138" s="25">
        <v>42004</v>
      </c>
      <c r="N138" s="19" t="s">
        <v>43</v>
      </c>
      <c r="O138" s="19" t="s">
        <v>38</v>
      </c>
      <c r="P138" s="26">
        <f>203*1.18</f>
        <v>239.54</v>
      </c>
      <c r="Q138" s="37"/>
      <c r="R138" s="13"/>
    </row>
    <row r="139" spans="1:18" s="4" customFormat="1" ht="93" customHeight="1">
      <c r="A139" s="20" t="s">
        <v>812</v>
      </c>
      <c r="B139" s="24" t="s">
        <v>337</v>
      </c>
      <c r="C139" s="19" t="s">
        <v>338</v>
      </c>
      <c r="D139" s="19" t="s">
        <v>339</v>
      </c>
      <c r="E139" s="19" t="s">
        <v>340</v>
      </c>
      <c r="F139" s="19">
        <v>362</v>
      </c>
      <c r="G139" s="19" t="s">
        <v>334</v>
      </c>
      <c r="H139" s="19">
        <v>12</v>
      </c>
      <c r="I139" s="19">
        <v>5401376000</v>
      </c>
      <c r="J139" s="19" t="s">
        <v>156</v>
      </c>
      <c r="K139" s="25">
        <v>41640</v>
      </c>
      <c r="L139" s="25">
        <v>41640</v>
      </c>
      <c r="M139" s="25">
        <v>42004</v>
      </c>
      <c r="N139" s="19" t="s">
        <v>21</v>
      </c>
      <c r="O139" s="19" t="s">
        <v>32</v>
      </c>
      <c r="P139" s="26">
        <f>134.1-9.4</f>
        <v>124.69999999999999</v>
      </c>
      <c r="Q139" s="37"/>
      <c r="R139" s="13"/>
    </row>
    <row r="140" spans="1:18" s="4" customFormat="1" ht="108.75" customHeight="1">
      <c r="A140" s="20" t="s">
        <v>592</v>
      </c>
      <c r="B140" s="24" t="s">
        <v>341</v>
      </c>
      <c r="C140" s="19" t="s">
        <v>342</v>
      </c>
      <c r="D140" s="19">
        <v>7523060</v>
      </c>
      <c r="E140" s="19" t="s">
        <v>343</v>
      </c>
      <c r="F140" s="19">
        <v>362</v>
      </c>
      <c r="G140" s="19" t="s">
        <v>334</v>
      </c>
      <c r="H140" s="19">
        <v>12</v>
      </c>
      <c r="I140" s="19">
        <v>5401376000</v>
      </c>
      <c r="J140" s="19" t="s">
        <v>156</v>
      </c>
      <c r="K140" s="25">
        <v>41974</v>
      </c>
      <c r="L140" s="25">
        <v>42005</v>
      </c>
      <c r="M140" s="25">
        <v>42369</v>
      </c>
      <c r="N140" s="19" t="s">
        <v>21</v>
      </c>
      <c r="O140" s="19" t="s">
        <v>32</v>
      </c>
      <c r="P140" s="26">
        <v>359.872</v>
      </c>
      <c r="Q140" s="37"/>
      <c r="R140" s="37"/>
    </row>
    <row r="141" spans="1:18" s="4" customFormat="1" ht="140.25" customHeight="1">
      <c r="A141" s="20" t="s">
        <v>593</v>
      </c>
      <c r="B141" s="24" t="s">
        <v>344</v>
      </c>
      <c r="C141" s="19" t="s">
        <v>345</v>
      </c>
      <c r="D141" s="19">
        <v>7420000</v>
      </c>
      <c r="E141" s="19" t="s">
        <v>346</v>
      </c>
      <c r="F141" s="19">
        <v>796</v>
      </c>
      <c r="G141" s="19" t="s">
        <v>87</v>
      </c>
      <c r="H141" s="19">
        <v>7</v>
      </c>
      <c r="I141" s="19">
        <v>5401376000</v>
      </c>
      <c r="J141" s="19" t="s">
        <v>156</v>
      </c>
      <c r="K141" s="25">
        <v>41671</v>
      </c>
      <c r="L141" s="25">
        <v>41730</v>
      </c>
      <c r="M141" s="25">
        <v>41974</v>
      </c>
      <c r="N141" s="19" t="s">
        <v>43</v>
      </c>
      <c r="O141" s="19" t="s">
        <v>38</v>
      </c>
      <c r="P141" s="26">
        <v>196</v>
      </c>
      <c r="Q141" s="37"/>
      <c r="R141" s="13"/>
    </row>
    <row r="142" spans="1:18" s="4" customFormat="1" ht="140.25" customHeight="1">
      <c r="A142" s="20" t="s">
        <v>594</v>
      </c>
      <c r="B142" s="24" t="s">
        <v>347</v>
      </c>
      <c r="C142" s="19" t="s">
        <v>345</v>
      </c>
      <c r="D142" s="19">
        <v>7420000</v>
      </c>
      <c r="E142" s="19" t="s">
        <v>346</v>
      </c>
      <c r="F142" s="19">
        <v>796</v>
      </c>
      <c r="G142" s="19" t="s">
        <v>87</v>
      </c>
      <c r="H142" s="19">
        <v>3</v>
      </c>
      <c r="I142" s="19">
        <v>5401376000</v>
      </c>
      <c r="J142" s="19" t="s">
        <v>156</v>
      </c>
      <c r="K142" s="25">
        <v>41671</v>
      </c>
      <c r="L142" s="25">
        <v>41730</v>
      </c>
      <c r="M142" s="25">
        <v>42004</v>
      </c>
      <c r="N142" s="19" t="s">
        <v>43</v>
      </c>
      <c r="O142" s="19" t="s">
        <v>38</v>
      </c>
      <c r="P142" s="26">
        <v>196</v>
      </c>
      <c r="Q142" s="37"/>
      <c r="R142" s="13"/>
    </row>
    <row r="143" spans="1:17" s="7" customFormat="1" ht="93" customHeight="1">
      <c r="A143" s="20" t="s">
        <v>595</v>
      </c>
      <c r="B143" s="18" t="s">
        <v>349</v>
      </c>
      <c r="C143" s="15" t="s">
        <v>113</v>
      </c>
      <c r="D143" s="21">
        <v>701</v>
      </c>
      <c r="E143" s="18" t="s">
        <v>114</v>
      </c>
      <c r="F143" s="15" t="s">
        <v>350</v>
      </c>
      <c r="G143" s="19" t="s">
        <v>351</v>
      </c>
      <c r="H143" s="21" t="s">
        <v>352</v>
      </c>
      <c r="I143" s="21">
        <v>5401</v>
      </c>
      <c r="J143" s="19" t="s">
        <v>156</v>
      </c>
      <c r="K143" s="22">
        <v>41640</v>
      </c>
      <c r="L143" s="22">
        <v>41640</v>
      </c>
      <c r="M143" s="22">
        <v>59871</v>
      </c>
      <c r="N143" s="15" t="s">
        <v>21</v>
      </c>
      <c r="O143" s="15" t="s">
        <v>32</v>
      </c>
      <c r="P143" s="23">
        <v>34304.41</v>
      </c>
      <c r="Q143" s="39"/>
    </row>
    <row r="144" spans="1:17" s="7" customFormat="1" ht="93" customHeight="1">
      <c r="A144" s="20" t="s">
        <v>596</v>
      </c>
      <c r="B144" s="18" t="s">
        <v>353</v>
      </c>
      <c r="C144" s="15" t="s">
        <v>113</v>
      </c>
      <c r="D144" s="21">
        <v>701</v>
      </c>
      <c r="E144" s="18" t="s">
        <v>114</v>
      </c>
      <c r="F144" s="15" t="s">
        <v>350</v>
      </c>
      <c r="G144" s="19" t="s">
        <v>351</v>
      </c>
      <c r="H144" s="21" t="s">
        <v>354</v>
      </c>
      <c r="I144" s="21">
        <v>5401</v>
      </c>
      <c r="J144" s="19" t="s">
        <v>156</v>
      </c>
      <c r="K144" s="22">
        <v>41640</v>
      </c>
      <c r="L144" s="22">
        <v>41640</v>
      </c>
      <c r="M144" s="22">
        <v>59871</v>
      </c>
      <c r="N144" s="15" t="s">
        <v>21</v>
      </c>
      <c r="O144" s="15" t="s">
        <v>32</v>
      </c>
      <c r="P144" s="23">
        <v>2116.8</v>
      </c>
      <c r="Q144" s="39"/>
    </row>
    <row r="145" spans="1:17" s="7" customFormat="1" ht="93" customHeight="1">
      <c r="A145" s="20" t="s">
        <v>597</v>
      </c>
      <c r="B145" s="18" t="s">
        <v>355</v>
      </c>
      <c r="C145" s="15" t="s">
        <v>113</v>
      </c>
      <c r="D145" s="21">
        <v>701</v>
      </c>
      <c r="E145" s="18" t="s">
        <v>114</v>
      </c>
      <c r="F145" s="15" t="s">
        <v>350</v>
      </c>
      <c r="G145" s="19" t="s">
        <v>351</v>
      </c>
      <c r="H145" s="21" t="s">
        <v>356</v>
      </c>
      <c r="I145" s="21">
        <v>5401</v>
      </c>
      <c r="J145" s="19" t="s">
        <v>156</v>
      </c>
      <c r="K145" s="22">
        <v>41640</v>
      </c>
      <c r="L145" s="22">
        <v>41640</v>
      </c>
      <c r="M145" s="22">
        <v>59871</v>
      </c>
      <c r="N145" s="15" t="s">
        <v>21</v>
      </c>
      <c r="O145" s="15" t="s">
        <v>32</v>
      </c>
      <c r="P145" s="23">
        <v>6215.16</v>
      </c>
      <c r="Q145" s="39"/>
    </row>
    <row r="146" spans="1:17" s="7" customFormat="1" ht="78" customHeight="1">
      <c r="A146" s="20" t="s">
        <v>598</v>
      </c>
      <c r="B146" s="18" t="s">
        <v>357</v>
      </c>
      <c r="C146" s="15" t="s">
        <v>113</v>
      </c>
      <c r="D146" s="21">
        <v>701</v>
      </c>
      <c r="E146" s="18" t="s">
        <v>114</v>
      </c>
      <c r="F146" s="19" t="s">
        <v>178</v>
      </c>
      <c r="G146" s="19" t="s">
        <v>115</v>
      </c>
      <c r="H146" s="21">
        <v>38422</v>
      </c>
      <c r="I146" s="21">
        <v>5401</v>
      </c>
      <c r="J146" s="19" t="s">
        <v>156</v>
      </c>
      <c r="K146" s="22">
        <v>41680</v>
      </c>
      <c r="L146" s="22">
        <v>41680</v>
      </c>
      <c r="M146" s="22">
        <v>42013</v>
      </c>
      <c r="N146" s="15" t="s">
        <v>21</v>
      </c>
      <c r="O146" s="15" t="s">
        <v>32</v>
      </c>
      <c r="P146" s="23">
        <v>387.575</v>
      </c>
      <c r="Q146" s="39"/>
    </row>
    <row r="147" spans="1:17" s="7" customFormat="1" ht="93" customHeight="1">
      <c r="A147" s="20" t="s">
        <v>599</v>
      </c>
      <c r="B147" s="18" t="s">
        <v>358</v>
      </c>
      <c r="C147" s="15" t="s">
        <v>113</v>
      </c>
      <c r="D147" s="21">
        <v>701</v>
      </c>
      <c r="E147" s="18" t="s">
        <v>114</v>
      </c>
      <c r="F147" s="15" t="s">
        <v>350</v>
      </c>
      <c r="G147" s="19" t="s">
        <v>351</v>
      </c>
      <c r="H147" s="21" t="s">
        <v>359</v>
      </c>
      <c r="I147" s="21">
        <v>5401</v>
      </c>
      <c r="J147" s="19" t="s">
        <v>156</v>
      </c>
      <c r="K147" s="22">
        <v>41640</v>
      </c>
      <c r="L147" s="22">
        <v>41640</v>
      </c>
      <c r="M147" s="22">
        <v>59871</v>
      </c>
      <c r="N147" s="15" t="s">
        <v>21</v>
      </c>
      <c r="O147" s="15" t="s">
        <v>32</v>
      </c>
      <c r="P147" s="23">
        <v>83366.64</v>
      </c>
      <c r="Q147" s="39"/>
    </row>
    <row r="148" spans="1:17" s="7" customFormat="1" ht="93" customHeight="1">
      <c r="A148" s="20" t="s">
        <v>600</v>
      </c>
      <c r="B148" s="18" t="s">
        <v>360</v>
      </c>
      <c r="C148" s="15" t="s">
        <v>113</v>
      </c>
      <c r="D148" s="21">
        <v>701</v>
      </c>
      <c r="E148" s="18" t="s">
        <v>114</v>
      </c>
      <c r="F148" s="15" t="s">
        <v>350</v>
      </c>
      <c r="G148" s="19" t="s">
        <v>351</v>
      </c>
      <c r="H148" s="21" t="s">
        <v>361</v>
      </c>
      <c r="I148" s="21">
        <v>5401</v>
      </c>
      <c r="J148" s="19" t="s">
        <v>156</v>
      </c>
      <c r="K148" s="22">
        <v>41640</v>
      </c>
      <c r="L148" s="22">
        <v>41640</v>
      </c>
      <c r="M148" s="22">
        <v>59871</v>
      </c>
      <c r="N148" s="15" t="s">
        <v>21</v>
      </c>
      <c r="O148" s="15" t="s">
        <v>32</v>
      </c>
      <c r="P148" s="23">
        <v>12948.25</v>
      </c>
      <c r="Q148" s="39"/>
    </row>
    <row r="149" spans="1:17" s="7" customFormat="1" ht="62.25" customHeight="1">
      <c r="A149" s="20" t="s">
        <v>601</v>
      </c>
      <c r="B149" s="18" t="s">
        <v>362</v>
      </c>
      <c r="C149" s="15" t="s">
        <v>113</v>
      </c>
      <c r="D149" s="21">
        <v>701</v>
      </c>
      <c r="E149" s="18" t="s">
        <v>114</v>
      </c>
      <c r="F149" s="19" t="s">
        <v>178</v>
      </c>
      <c r="G149" s="19" t="s">
        <v>115</v>
      </c>
      <c r="H149" s="21">
        <v>23000</v>
      </c>
      <c r="I149" s="21">
        <v>5401</v>
      </c>
      <c r="J149" s="19" t="s">
        <v>156</v>
      </c>
      <c r="K149" s="22">
        <v>41730</v>
      </c>
      <c r="L149" s="22">
        <v>41730</v>
      </c>
      <c r="M149" s="22">
        <v>59627</v>
      </c>
      <c r="N149" s="15" t="s">
        <v>21</v>
      </c>
      <c r="O149" s="15" t="s">
        <v>32</v>
      </c>
      <c r="P149" s="23">
        <v>4737.68</v>
      </c>
      <c r="Q149" s="39"/>
    </row>
    <row r="150" spans="1:17" s="7" customFormat="1" ht="93" customHeight="1">
      <c r="A150" s="20" t="s">
        <v>602</v>
      </c>
      <c r="B150" s="18" t="s">
        <v>363</v>
      </c>
      <c r="C150" s="15" t="s">
        <v>113</v>
      </c>
      <c r="D150" s="21">
        <v>701</v>
      </c>
      <c r="E150" s="18" t="s">
        <v>114</v>
      </c>
      <c r="F150" s="15" t="s">
        <v>350</v>
      </c>
      <c r="G150" s="19" t="s">
        <v>351</v>
      </c>
      <c r="H150" s="21" t="s">
        <v>364</v>
      </c>
      <c r="I150" s="21">
        <v>5401</v>
      </c>
      <c r="J150" s="19" t="s">
        <v>156</v>
      </c>
      <c r="K150" s="22">
        <v>41640</v>
      </c>
      <c r="L150" s="22">
        <v>41640</v>
      </c>
      <c r="M150" s="22">
        <v>59871</v>
      </c>
      <c r="N150" s="15" t="s">
        <v>21</v>
      </c>
      <c r="O150" s="15" t="s">
        <v>32</v>
      </c>
      <c r="P150" s="23">
        <v>4974.48</v>
      </c>
      <c r="Q150" s="39"/>
    </row>
    <row r="151" spans="1:17" s="7" customFormat="1" ht="93" customHeight="1">
      <c r="A151" s="20" t="s">
        <v>603</v>
      </c>
      <c r="B151" s="18" t="s">
        <v>365</v>
      </c>
      <c r="C151" s="15" t="s">
        <v>113</v>
      </c>
      <c r="D151" s="21">
        <v>701</v>
      </c>
      <c r="E151" s="18" t="s">
        <v>114</v>
      </c>
      <c r="F151" s="15" t="s">
        <v>350</v>
      </c>
      <c r="G151" s="19" t="s">
        <v>351</v>
      </c>
      <c r="H151" s="21" t="s">
        <v>366</v>
      </c>
      <c r="I151" s="21">
        <v>5401</v>
      </c>
      <c r="J151" s="19" t="s">
        <v>156</v>
      </c>
      <c r="K151" s="22">
        <v>41640</v>
      </c>
      <c r="L151" s="22">
        <v>41640</v>
      </c>
      <c r="M151" s="22">
        <v>59871</v>
      </c>
      <c r="N151" s="15" t="s">
        <v>21</v>
      </c>
      <c r="O151" s="15" t="s">
        <v>32</v>
      </c>
      <c r="P151" s="23">
        <v>5556.6</v>
      </c>
      <c r="Q151" s="39"/>
    </row>
    <row r="152" spans="1:17" s="7" customFormat="1" ht="62.25" customHeight="1">
      <c r="A152" s="20" t="s">
        <v>604</v>
      </c>
      <c r="B152" s="18" t="s">
        <v>367</v>
      </c>
      <c r="C152" s="15" t="s">
        <v>113</v>
      </c>
      <c r="D152" s="21">
        <v>701</v>
      </c>
      <c r="E152" s="18" t="s">
        <v>114</v>
      </c>
      <c r="F152" s="19" t="s">
        <v>178</v>
      </c>
      <c r="G152" s="19" t="s">
        <v>115</v>
      </c>
      <c r="H152" s="21">
        <v>12000</v>
      </c>
      <c r="I152" s="21">
        <v>5401</v>
      </c>
      <c r="J152" s="19" t="s">
        <v>156</v>
      </c>
      <c r="K152" s="22">
        <v>41640</v>
      </c>
      <c r="L152" s="22">
        <v>41640</v>
      </c>
      <c r="M152" s="22">
        <v>59871</v>
      </c>
      <c r="N152" s="15" t="s">
        <v>21</v>
      </c>
      <c r="O152" s="15" t="s">
        <v>32</v>
      </c>
      <c r="P152" s="23">
        <v>2472.05</v>
      </c>
      <c r="Q152" s="39"/>
    </row>
    <row r="153" spans="1:17" s="7" customFormat="1" ht="78" customHeight="1">
      <c r="A153" s="20" t="s">
        <v>605</v>
      </c>
      <c r="B153" s="18" t="s">
        <v>368</v>
      </c>
      <c r="C153" s="15" t="s">
        <v>113</v>
      </c>
      <c r="D153" s="21">
        <v>701</v>
      </c>
      <c r="E153" s="18" t="s">
        <v>114</v>
      </c>
      <c r="F153" s="19" t="s">
        <v>178</v>
      </c>
      <c r="G153" s="19" t="s">
        <v>115</v>
      </c>
      <c r="H153" s="21">
        <v>21900</v>
      </c>
      <c r="I153" s="21">
        <v>98200</v>
      </c>
      <c r="J153" s="18" t="s">
        <v>369</v>
      </c>
      <c r="K153" s="22">
        <v>41730</v>
      </c>
      <c r="L153" s="22">
        <v>41730</v>
      </c>
      <c r="M153" s="22">
        <v>59627</v>
      </c>
      <c r="N153" s="15" t="s">
        <v>21</v>
      </c>
      <c r="O153" s="15" t="s">
        <v>32</v>
      </c>
      <c r="P153" s="23">
        <v>171.01</v>
      </c>
      <c r="Q153" s="39"/>
    </row>
    <row r="154" spans="1:17" s="7" customFormat="1" ht="78" customHeight="1">
      <c r="A154" s="20" t="s">
        <v>606</v>
      </c>
      <c r="B154" s="18" t="s">
        <v>368</v>
      </c>
      <c r="C154" s="15" t="s">
        <v>113</v>
      </c>
      <c r="D154" s="21">
        <v>701</v>
      </c>
      <c r="E154" s="18" t="s">
        <v>114</v>
      </c>
      <c r="F154" s="19" t="s">
        <v>178</v>
      </c>
      <c r="G154" s="19" t="s">
        <v>115</v>
      </c>
      <c r="H154" s="21">
        <v>14100</v>
      </c>
      <c r="I154" s="21">
        <v>98200</v>
      </c>
      <c r="J154" s="18" t="s">
        <v>369</v>
      </c>
      <c r="K154" s="22">
        <v>41730</v>
      </c>
      <c r="L154" s="22">
        <v>41730</v>
      </c>
      <c r="M154" s="22">
        <v>59627</v>
      </c>
      <c r="N154" s="15" t="s">
        <v>21</v>
      </c>
      <c r="O154" s="15" t="s">
        <v>32</v>
      </c>
      <c r="P154" s="23">
        <v>126.91</v>
      </c>
      <c r="Q154" s="39"/>
    </row>
    <row r="155" spans="1:17" s="7" customFormat="1" ht="78" customHeight="1">
      <c r="A155" s="20" t="s">
        <v>607</v>
      </c>
      <c r="B155" s="18" t="s">
        <v>368</v>
      </c>
      <c r="C155" s="15" t="s">
        <v>113</v>
      </c>
      <c r="D155" s="21">
        <v>701</v>
      </c>
      <c r="E155" s="18" t="s">
        <v>114</v>
      </c>
      <c r="F155" s="19" t="s">
        <v>178</v>
      </c>
      <c r="G155" s="19" t="s">
        <v>115</v>
      </c>
      <c r="H155" s="21">
        <v>18000</v>
      </c>
      <c r="I155" s="21">
        <v>98200</v>
      </c>
      <c r="J155" s="18" t="s">
        <v>369</v>
      </c>
      <c r="K155" s="22">
        <v>41730</v>
      </c>
      <c r="L155" s="22">
        <v>41730</v>
      </c>
      <c r="M155" s="22">
        <v>59627</v>
      </c>
      <c r="N155" s="15" t="s">
        <v>21</v>
      </c>
      <c r="O155" s="15" t="s">
        <v>32</v>
      </c>
      <c r="P155" s="23">
        <v>121.52</v>
      </c>
      <c r="Q155" s="39"/>
    </row>
    <row r="156" spans="1:17" s="7" customFormat="1" ht="78" customHeight="1">
      <c r="A156" s="20" t="s">
        <v>608</v>
      </c>
      <c r="B156" s="18" t="s">
        <v>368</v>
      </c>
      <c r="C156" s="15" t="s">
        <v>113</v>
      </c>
      <c r="D156" s="21">
        <v>701</v>
      </c>
      <c r="E156" s="18" t="s">
        <v>114</v>
      </c>
      <c r="F156" s="19" t="s">
        <v>178</v>
      </c>
      <c r="G156" s="19" t="s">
        <v>115</v>
      </c>
      <c r="H156" s="21">
        <v>18100</v>
      </c>
      <c r="I156" s="21">
        <v>98200</v>
      </c>
      <c r="J156" s="18" t="s">
        <v>369</v>
      </c>
      <c r="K156" s="22">
        <v>41730</v>
      </c>
      <c r="L156" s="22">
        <v>41730</v>
      </c>
      <c r="M156" s="22">
        <v>59627</v>
      </c>
      <c r="N156" s="15" t="s">
        <v>21</v>
      </c>
      <c r="O156" s="15" t="s">
        <v>32</v>
      </c>
      <c r="P156" s="23">
        <v>122.01</v>
      </c>
      <c r="Q156" s="39"/>
    </row>
    <row r="157" spans="1:17" s="7" customFormat="1" ht="78" customHeight="1">
      <c r="A157" s="20" t="s">
        <v>609</v>
      </c>
      <c r="B157" s="18" t="s">
        <v>368</v>
      </c>
      <c r="C157" s="15" t="s">
        <v>113</v>
      </c>
      <c r="D157" s="21">
        <v>701</v>
      </c>
      <c r="E157" s="18" t="s">
        <v>114</v>
      </c>
      <c r="F157" s="19" t="s">
        <v>178</v>
      </c>
      <c r="G157" s="19" t="s">
        <v>115</v>
      </c>
      <c r="H157" s="21">
        <v>18500</v>
      </c>
      <c r="I157" s="21">
        <v>98200</v>
      </c>
      <c r="J157" s="18" t="s">
        <v>369</v>
      </c>
      <c r="K157" s="22">
        <v>41730</v>
      </c>
      <c r="L157" s="22">
        <v>41730</v>
      </c>
      <c r="M157" s="22">
        <v>59627</v>
      </c>
      <c r="N157" s="15" t="s">
        <v>21</v>
      </c>
      <c r="O157" s="15" t="s">
        <v>32</v>
      </c>
      <c r="P157" s="23">
        <v>120.05</v>
      </c>
      <c r="Q157" s="39"/>
    </row>
    <row r="158" spans="1:17" s="7" customFormat="1" ht="78" customHeight="1">
      <c r="A158" s="20" t="s">
        <v>610</v>
      </c>
      <c r="B158" s="18" t="s">
        <v>368</v>
      </c>
      <c r="C158" s="15" t="s">
        <v>113</v>
      </c>
      <c r="D158" s="21">
        <v>701</v>
      </c>
      <c r="E158" s="18" t="s">
        <v>114</v>
      </c>
      <c r="F158" s="19" t="s">
        <v>178</v>
      </c>
      <c r="G158" s="19" t="s">
        <v>115</v>
      </c>
      <c r="H158" s="21">
        <v>18500</v>
      </c>
      <c r="I158" s="21">
        <v>98200</v>
      </c>
      <c r="J158" s="18" t="s">
        <v>369</v>
      </c>
      <c r="K158" s="22">
        <v>41730</v>
      </c>
      <c r="L158" s="22">
        <v>41730</v>
      </c>
      <c r="M158" s="22">
        <v>59627</v>
      </c>
      <c r="N158" s="15" t="s">
        <v>21</v>
      </c>
      <c r="O158" s="15" t="s">
        <v>32</v>
      </c>
      <c r="P158" s="23">
        <v>120.54</v>
      </c>
      <c r="Q158" s="39"/>
    </row>
    <row r="159" spans="1:17" s="7" customFormat="1" ht="78" customHeight="1">
      <c r="A159" s="20" t="s">
        <v>611</v>
      </c>
      <c r="B159" s="18" t="s">
        <v>368</v>
      </c>
      <c r="C159" s="15" t="s">
        <v>113</v>
      </c>
      <c r="D159" s="21">
        <v>701</v>
      </c>
      <c r="E159" s="18" t="s">
        <v>114</v>
      </c>
      <c r="F159" s="19" t="s">
        <v>178</v>
      </c>
      <c r="G159" s="19" t="s">
        <v>115</v>
      </c>
      <c r="H159" s="21">
        <v>111300</v>
      </c>
      <c r="I159" s="21">
        <v>98200</v>
      </c>
      <c r="J159" s="18" t="s">
        <v>369</v>
      </c>
      <c r="K159" s="22">
        <v>41730</v>
      </c>
      <c r="L159" s="22">
        <v>41730</v>
      </c>
      <c r="M159" s="22">
        <v>59627</v>
      </c>
      <c r="N159" s="15" t="s">
        <v>21</v>
      </c>
      <c r="O159" s="15" t="s">
        <v>32</v>
      </c>
      <c r="P159" s="23">
        <v>1181.88</v>
      </c>
      <c r="Q159" s="39"/>
    </row>
    <row r="160" spans="1:17" s="7" customFormat="1" ht="78" customHeight="1">
      <c r="A160" s="20" t="s">
        <v>612</v>
      </c>
      <c r="B160" s="18" t="s">
        <v>370</v>
      </c>
      <c r="C160" s="15" t="s">
        <v>113</v>
      </c>
      <c r="D160" s="21">
        <v>701</v>
      </c>
      <c r="E160" s="18" t="s">
        <v>114</v>
      </c>
      <c r="F160" s="19" t="s">
        <v>178</v>
      </c>
      <c r="G160" s="19" t="s">
        <v>115</v>
      </c>
      <c r="H160" s="21">
        <v>18300</v>
      </c>
      <c r="I160" s="21">
        <v>98200</v>
      </c>
      <c r="J160" s="18" t="s">
        <v>369</v>
      </c>
      <c r="K160" s="22">
        <v>41730</v>
      </c>
      <c r="L160" s="22">
        <v>41730</v>
      </c>
      <c r="M160" s="22">
        <v>59627</v>
      </c>
      <c r="N160" s="15" t="s">
        <v>21</v>
      </c>
      <c r="O160" s="15" t="s">
        <v>32</v>
      </c>
      <c r="P160" s="23">
        <v>136.71</v>
      </c>
      <c r="Q160" s="39"/>
    </row>
    <row r="161" spans="1:17" s="7" customFormat="1" ht="78" customHeight="1">
      <c r="A161" s="20" t="s">
        <v>613</v>
      </c>
      <c r="B161" s="18" t="s">
        <v>370</v>
      </c>
      <c r="C161" s="15" t="s">
        <v>113</v>
      </c>
      <c r="D161" s="21">
        <v>701</v>
      </c>
      <c r="E161" s="18" t="s">
        <v>114</v>
      </c>
      <c r="F161" s="19" t="s">
        <v>178</v>
      </c>
      <c r="G161" s="19" t="s">
        <v>115</v>
      </c>
      <c r="H161" s="21">
        <v>43800</v>
      </c>
      <c r="I161" s="21">
        <v>98200</v>
      </c>
      <c r="J161" s="18" t="s">
        <v>369</v>
      </c>
      <c r="K161" s="22">
        <v>41730</v>
      </c>
      <c r="L161" s="22">
        <v>41730</v>
      </c>
      <c r="M161" s="22">
        <v>59627</v>
      </c>
      <c r="N161" s="15" t="s">
        <v>21</v>
      </c>
      <c r="O161" s="15" t="s">
        <v>32</v>
      </c>
      <c r="P161" s="23">
        <v>270.97</v>
      </c>
      <c r="Q161" s="39"/>
    </row>
    <row r="162" spans="1:17" s="7" customFormat="1" ht="78" customHeight="1">
      <c r="A162" s="20" t="s">
        <v>614</v>
      </c>
      <c r="B162" s="18" t="s">
        <v>370</v>
      </c>
      <c r="C162" s="15" t="s">
        <v>113</v>
      </c>
      <c r="D162" s="21">
        <v>701</v>
      </c>
      <c r="E162" s="18" t="s">
        <v>114</v>
      </c>
      <c r="F162" s="19" t="s">
        <v>178</v>
      </c>
      <c r="G162" s="19" t="s">
        <v>115</v>
      </c>
      <c r="H162" s="21">
        <v>71</v>
      </c>
      <c r="I162" s="21">
        <v>98200</v>
      </c>
      <c r="J162" s="18" t="s">
        <v>369</v>
      </c>
      <c r="K162" s="22">
        <v>41730</v>
      </c>
      <c r="L162" s="22">
        <v>41730</v>
      </c>
      <c r="M162" s="22">
        <v>59627</v>
      </c>
      <c r="N162" s="15" t="s">
        <v>21</v>
      </c>
      <c r="O162" s="15" t="s">
        <v>32</v>
      </c>
      <c r="P162" s="23">
        <v>347.9</v>
      </c>
      <c r="Q162" s="39"/>
    </row>
    <row r="163" spans="1:17" s="7" customFormat="1" ht="78" customHeight="1">
      <c r="A163" s="20" t="s">
        <v>615</v>
      </c>
      <c r="B163" s="18" t="s">
        <v>370</v>
      </c>
      <c r="C163" s="15" t="s">
        <v>113</v>
      </c>
      <c r="D163" s="21">
        <v>701</v>
      </c>
      <c r="E163" s="18" t="s">
        <v>114</v>
      </c>
      <c r="F163" s="19" t="s">
        <v>178</v>
      </c>
      <c r="G163" s="19" t="s">
        <v>115</v>
      </c>
      <c r="H163" s="21">
        <v>142</v>
      </c>
      <c r="I163" s="21">
        <v>98200</v>
      </c>
      <c r="J163" s="18" t="s">
        <v>369</v>
      </c>
      <c r="K163" s="22">
        <v>41730</v>
      </c>
      <c r="L163" s="22">
        <v>41730</v>
      </c>
      <c r="M163" s="22">
        <v>59627</v>
      </c>
      <c r="N163" s="15" t="s">
        <v>21</v>
      </c>
      <c r="O163" s="15" t="s">
        <v>32</v>
      </c>
      <c r="P163" s="23">
        <v>695.8</v>
      </c>
      <c r="Q163" s="39"/>
    </row>
    <row r="164" spans="1:17" s="7" customFormat="1" ht="78" customHeight="1">
      <c r="A164" s="20" t="s">
        <v>616</v>
      </c>
      <c r="B164" s="18" t="s">
        <v>370</v>
      </c>
      <c r="C164" s="15" t="s">
        <v>113</v>
      </c>
      <c r="D164" s="21">
        <v>701</v>
      </c>
      <c r="E164" s="18" t="s">
        <v>114</v>
      </c>
      <c r="F164" s="19" t="s">
        <v>178</v>
      </c>
      <c r="G164" s="19" t="s">
        <v>115</v>
      </c>
      <c r="H164" s="21">
        <v>1304</v>
      </c>
      <c r="I164" s="21">
        <v>98200</v>
      </c>
      <c r="J164" s="18" t="s">
        <v>369</v>
      </c>
      <c r="K164" s="22">
        <v>41730</v>
      </c>
      <c r="L164" s="22">
        <v>41730</v>
      </c>
      <c r="M164" s="22">
        <v>59627</v>
      </c>
      <c r="N164" s="15" t="s">
        <v>21</v>
      </c>
      <c r="O164" s="15" t="s">
        <v>32</v>
      </c>
      <c r="P164" s="23">
        <v>406.21</v>
      </c>
      <c r="Q164" s="39"/>
    </row>
    <row r="165" spans="1:17" s="7" customFormat="1" ht="78" customHeight="1">
      <c r="A165" s="20" t="s">
        <v>617</v>
      </c>
      <c r="B165" s="18" t="s">
        <v>370</v>
      </c>
      <c r="C165" s="15" t="s">
        <v>113</v>
      </c>
      <c r="D165" s="21">
        <v>701</v>
      </c>
      <c r="E165" s="18" t="s">
        <v>114</v>
      </c>
      <c r="F165" s="19" t="s">
        <v>178</v>
      </c>
      <c r="G165" s="19" t="s">
        <v>115</v>
      </c>
      <c r="H165" s="21">
        <v>38300</v>
      </c>
      <c r="I165" s="21">
        <v>98200</v>
      </c>
      <c r="J165" s="18" t="s">
        <v>369</v>
      </c>
      <c r="K165" s="22">
        <v>41730</v>
      </c>
      <c r="L165" s="22">
        <v>41730</v>
      </c>
      <c r="M165" s="22">
        <v>59627</v>
      </c>
      <c r="N165" s="15" t="s">
        <v>21</v>
      </c>
      <c r="O165" s="15" t="s">
        <v>32</v>
      </c>
      <c r="P165" s="23">
        <v>232.26</v>
      </c>
      <c r="Q165" s="39"/>
    </row>
    <row r="166" spans="1:17" s="7" customFormat="1" ht="78" customHeight="1">
      <c r="A166" s="20" t="s">
        <v>618</v>
      </c>
      <c r="B166" s="18" t="s">
        <v>370</v>
      </c>
      <c r="C166" s="15" t="s">
        <v>113</v>
      </c>
      <c r="D166" s="21">
        <v>701</v>
      </c>
      <c r="E166" s="18" t="s">
        <v>114</v>
      </c>
      <c r="F166" s="19" t="s">
        <v>178</v>
      </c>
      <c r="G166" s="19" t="s">
        <v>115</v>
      </c>
      <c r="H166" s="21">
        <v>71600</v>
      </c>
      <c r="I166" s="21">
        <v>98200</v>
      </c>
      <c r="J166" s="18" t="s">
        <v>369</v>
      </c>
      <c r="K166" s="22">
        <v>41730</v>
      </c>
      <c r="L166" s="22">
        <v>41730</v>
      </c>
      <c r="M166" s="22">
        <v>59627</v>
      </c>
      <c r="N166" s="15" t="s">
        <v>21</v>
      </c>
      <c r="O166" s="15" t="s">
        <v>32</v>
      </c>
      <c r="P166" s="23">
        <v>433.16</v>
      </c>
      <c r="Q166" s="39"/>
    </row>
    <row r="167" spans="1:17" s="7" customFormat="1" ht="78" customHeight="1">
      <c r="A167" s="20" t="s">
        <v>619</v>
      </c>
      <c r="B167" s="18" t="s">
        <v>371</v>
      </c>
      <c r="C167" s="15" t="s">
        <v>113</v>
      </c>
      <c r="D167" s="21">
        <v>701</v>
      </c>
      <c r="E167" s="18" t="s">
        <v>114</v>
      </c>
      <c r="F167" s="19" t="s">
        <v>178</v>
      </c>
      <c r="G167" s="19" t="s">
        <v>115</v>
      </c>
      <c r="H167" s="21">
        <v>36600</v>
      </c>
      <c r="I167" s="21">
        <v>98200</v>
      </c>
      <c r="J167" s="18" t="s">
        <v>369</v>
      </c>
      <c r="K167" s="22">
        <v>41730</v>
      </c>
      <c r="L167" s="22">
        <v>41730</v>
      </c>
      <c r="M167" s="22">
        <v>59627</v>
      </c>
      <c r="N167" s="15" t="s">
        <v>21</v>
      </c>
      <c r="O167" s="15" t="s">
        <v>32</v>
      </c>
      <c r="P167" s="23">
        <v>216.58</v>
      </c>
      <c r="Q167" s="39"/>
    </row>
    <row r="168" spans="1:17" s="7" customFormat="1" ht="78" customHeight="1">
      <c r="A168" s="20" t="s">
        <v>620</v>
      </c>
      <c r="B168" s="18" t="s">
        <v>371</v>
      </c>
      <c r="C168" s="15" t="s">
        <v>113</v>
      </c>
      <c r="D168" s="21">
        <v>701</v>
      </c>
      <c r="E168" s="18" t="s">
        <v>114</v>
      </c>
      <c r="F168" s="19" t="s">
        <v>178</v>
      </c>
      <c r="G168" s="19" t="s">
        <v>115</v>
      </c>
      <c r="H168" s="21">
        <v>35300</v>
      </c>
      <c r="I168" s="21">
        <v>98200</v>
      </c>
      <c r="J168" s="18" t="s">
        <v>369</v>
      </c>
      <c r="K168" s="22">
        <v>41730</v>
      </c>
      <c r="L168" s="22">
        <v>41730</v>
      </c>
      <c r="M168" s="22">
        <v>59627</v>
      </c>
      <c r="N168" s="15" t="s">
        <v>21</v>
      </c>
      <c r="O168" s="15" t="s">
        <v>32</v>
      </c>
      <c r="P168" s="23">
        <v>208.25</v>
      </c>
      <c r="Q168" s="39"/>
    </row>
    <row r="169" spans="1:17" s="7" customFormat="1" ht="78" customHeight="1">
      <c r="A169" s="20" t="s">
        <v>621</v>
      </c>
      <c r="B169" s="18" t="s">
        <v>371</v>
      </c>
      <c r="C169" s="15" t="s">
        <v>113</v>
      </c>
      <c r="D169" s="21">
        <v>701</v>
      </c>
      <c r="E169" s="18" t="s">
        <v>114</v>
      </c>
      <c r="F169" s="19" t="s">
        <v>178</v>
      </c>
      <c r="G169" s="19" t="s">
        <v>115</v>
      </c>
      <c r="H169" s="21">
        <v>94000</v>
      </c>
      <c r="I169" s="21">
        <v>98200</v>
      </c>
      <c r="J169" s="18" t="s">
        <v>369</v>
      </c>
      <c r="K169" s="22">
        <v>41730</v>
      </c>
      <c r="L169" s="22">
        <v>41730</v>
      </c>
      <c r="M169" s="22">
        <v>59627</v>
      </c>
      <c r="N169" s="15" t="s">
        <v>21</v>
      </c>
      <c r="O169" s="15" t="s">
        <v>32</v>
      </c>
      <c r="P169" s="23">
        <v>985.39</v>
      </c>
      <c r="Q169" s="39"/>
    </row>
    <row r="170" spans="1:17" s="7" customFormat="1" ht="62.25" customHeight="1">
      <c r="A170" s="20" t="s">
        <v>622</v>
      </c>
      <c r="B170" s="18" t="s">
        <v>372</v>
      </c>
      <c r="C170" s="15" t="s">
        <v>113</v>
      </c>
      <c r="D170" s="21">
        <v>701</v>
      </c>
      <c r="E170" s="18" t="s">
        <v>114</v>
      </c>
      <c r="F170" s="19" t="s">
        <v>178</v>
      </c>
      <c r="G170" s="19" t="s">
        <v>115</v>
      </c>
      <c r="H170" s="21">
        <v>244</v>
      </c>
      <c r="I170" s="21">
        <v>98200</v>
      </c>
      <c r="J170" s="18" t="s">
        <v>369</v>
      </c>
      <c r="K170" s="22">
        <v>41640</v>
      </c>
      <c r="L170" s="22">
        <v>41640</v>
      </c>
      <c r="M170" s="22">
        <v>59871</v>
      </c>
      <c r="N170" s="15" t="s">
        <v>21</v>
      </c>
      <c r="O170" s="15" t="s">
        <v>32</v>
      </c>
      <c r="P170" s="23">
        <v>1195.6</v>
      </c>
      <c r="Q170" s="39"/>
    </row>
    <row r="171" spans="1:17" s="7" customFormat="1" ht="62.25" customHeight="1">
      <c r="A171" s="20" t="s">
        <v>623</v>
      </c>
      <c r="B171" s="18" t="s">
        <v>372</v>
      </c>
      <c r="C171" s="15" t="s">
        <v>113</v>
      </c>
      <c r="D171" s="21">
        <v>701</v>
      </c>
      <c r="E171" s="18" t="s">
        <v>114</v>
      </c>
      <c r="F171" s="19" t="s">
        <v>178</v>
      </c>
      <c r="G171" s="19" t="s">
        <v>115</v>
      </c>
      <c r="H171" s="21">
        <v>1072</v>
      </c>
      <c r="I171" s="21">
        <v>98200</v>
      </c>
      <c r="J171" s="18" t="s">
        <v>369</v>
      </c>
      <c r="K171" s="22">
        <v>41640</v>
      </c>
      <c r="L171" s="22">
        <v>41640</v>
      </c>
      <c r="M171" s="22">
        <v>59871</v>
      </c>
      <c r="N171" s="15" t="s">
        <v>21</v>
      </c>
      <c r="O171" s="15" t="s">
        <v>32</v>
      </c>
      <c r="P171" s="23">
        <v>334.18</v>
      </c>
      <c r="Q171" s="39"/>
    </row>
    <row r="172" spans="1:17" s="7" customFormat="1" ht="186.75" customHeight="1">
      <c r="A172" s="20" t="s">
        <v>624</v>
      </c>
      <c r="B172" s="18" t="s">
        <v>373</v>
      </c>
      <c r="C172" s="15" t="s">
        <v>205</v>
      </c>
      <c r="D172" s="21">
        <v>7000000</v>
      </c>
      <c r="E172" s="18" t="s">
        <v>206</v>
      </c>
      <c r="F172" s="15" t="s">
        <v>350</v>
      </c>
      <c r="G172" s="19" t="s">
        <v>351</v>
      </c>
      <c r="H172" s="21" t="s">
        <v>374</v>
      </c>
      <c r="I172" s="21">
        <v>98200</v>
      </c>
      <c r="J172" s="18" t="s">
        <v>369</v>
      </c>
      <c r="K172" s="22">
        <v>41640</v>
      </c>
      <c r="L172" s="22">
        <v>41671</v>
      </c>
      <c r="M172" s="22">
        <v>41821</v>
      </c>
      <c r="N172" s="15" t="s">
        <v>43</v>
      </c>
      <c r="O172" s="15" t="s">
        <v>38</v>
      </c>
      <c r="P172" s="23">
        <v>15500</v>
      </c>
      <c r="Q172" s="39"/>
    </row>
    <row r="173" spans="1:17" s="7" customFormat="1" ht="186.75" customHeight="1">
      <c r="A173" s="20" t="s">
        <v>625</v>
      </c>
      <c r="B173" s="18" t="s">
        <v>375</v>
      </c>
      <c r="C173" s="15" t="s">
        <v>205</v>
      </c>
      <c r="D173" s="21">
        <v>7000000</v>
      </c>
      <c r="E173" s="18" t="s">
        <v>206</v>
      </c>
      <c r="F173" s="19" t="s">
        <v>178</v>
      </c>
      <c r="G173" s="19" t="s">
        <v>115</v>
      </c>
      <c r="H173" s="21" t="s">
        <v>376</v>
      </c>
      <c r="I173" s="21">
        <v>5401</v>
      </c>
      <c r="J173" s="19" t="s">
        <v>156</v>
      </c>
      <c r="K173" s="22">
        <v>41640</v>
      </c>
      <c r="L173" s="22">
        <v>41671</v>
      </c>
      <c r="M173" s="22">
        <v>41791</v>
      </c>
      <c r="N173" s="15" t="s">
        <v>43</v>
      </c>
      <c r="O173" s="15" t="s">
        <v>38</v>
      </c>
      <c r="P173" s="23">
        <v>800</v>
      </c>
      <c r="Q173" s="39"/>
    </row>
    <row r="174" spans="1:17" s="7" customFormat="1" ht="186.75" customHeight="1">
      <c r="A174" s="20" t="s">
        <v>626</v>
      </c>
      <c r="B174" s="18" t="s">
        <v>377</v>
      </c>
      <c r="C174" s="15" t="s">
        <v>205</v>
      </c>
      <c r="D174" s="21">
        <v>7000000</v>
      </c>
      <c r="E174" s="18" t="s">
        <v>206</v>
      </c>
      <c r="F174" s="15" t="s">
        <v>207</v>
      </c>
      <c r="G174" s="19" t="s">
        <v>208</v>
      </c>
      <c r="H174" s="21">
        <v>1500</v>
      </c>
      <c r="I174" s="21">
        <v>5401</v>
      </c>
      <c r="J174" s="19" t="s">
        <v>156</v>
      </c>
      <c r="K174" s="22">
        <v>41791</v>
      </c>
      <c r="L174" s="22">
        <v>41821</v>
      </c>
      <c r="M174" s="22">
        <v>41944</v>
      </c>
      <c r="N174" s="15" t="s">
        <v>43</v>
      </c>
      <c r="O174" s="15" t="s">
        <v>38</v>
      </c>
      <c r="P174" s="23">
        <v>300</v>
      </c>
      <c r="Q174" s="39"/>
    </row>
    <row r="175" spans="1:17" s="7" customFormat="1" ht="186.75" customHeight="1">
      <c r="A175" s="20" t="s">
        <v>627</v>
      </c>
      <c r="B175" s="18" t="s">
        <v>378</v>
      </c>
      <c r="C175" s="15" t="s">
        <v>205</v>
      </c>
      <c r="D175" s="21">
        <v>7000000</v>
      </c>
      <c r="E175" s="18" t="s">
        <v>206</v>
      </c>
      <c r="F175" s="15" t="s">
        <v>207</v>
      </c>
      <c r="G175" s="19" t="s">
        <v>208</v>
      </c>
      <c r="H175" s="21">
        <v>2000</v>
      </c>
      <c r="I175" s="21">
        <v>5401</v>
      </c>
      <c r="J175" s="19" t="s">
        <v>156</v>
      </c>
      <c r="K175" s="22">
        <v>41791</v>
      </c>
      <c r="L175" s="22">
        <v>41821</v>
      </c>
      <c r="M175" s="22">
        <v>41944</v>
      </c>
      <c r="N175" s="15" t="s">
        <v>43</v>
      </c>
      <c r="O175" s="15" t="s">
        <v>38</v>
      </c>
      <c r="P175" s="23">
        <v>500</v>
      </c>
      <c r="Q175" s="39"/>
    </row>
    <row r="176" spans="1:17" s="7" customFormat="1" ht="186.75" customHeight="1">
      <c r="A176" s="20" t="s">
        <v>628</v>
      </c>
      <c r="B176" s="18" t="s">
        <v>379</v>
      </c>
      <c r="C176" s="15" t="s">
        <v>205</v>
      </c>
      <c r="D176" s="21">
        <v>7000000</v>
      </c>
      <c r="E176" s="18" t="s">
        <v>206</v>
      </c>
      <c r="F176" s="15" t="s">
        <v>207</v>
      </c>
      <c r="G176" s="19" t="s">
        <v>208</v>
      </c>
      <c r="H176" s="21" t="s">
        <v>380</v>
      </c>
      <c r="I176" s="21">
        <v>5401</v>
      </c>
      <c r="J176" s="19" t="s">
        <v>156</v>
      </c>
      <c r="K176" s="22">
        <v>41699</v>
      </c>
      <c r="L176" s="22">
        <v>41730</v>
      </c>
      <c r="M176" s="22">
        <v>41791</v>
      </c>
      <c r="N176" s="15" t="s">
        <v>43</v>
      </c>
      <c r="O176" s="15" t="s">
        <v>38</v>
      </c>
      <c r="P176" s="23">
        <v>400</v>
      </c>
      <c r="Q176" s="39"/>
    </row>
    <row r="177" spans="1:17" s="7" customFormat="1" ht="186.75" customHeight="1">
      <c r="A177" s="20" t="s">
        <v>629</v>
      </c>
      <c r="B177" s="18" t="s">
        <v>381</v>
      </c>
      <c r="C177" s="15" t="s">
        <v>205</v>
      </c>
      <c r="D177" s="21">
        <v>7000000</v>
      </c>
      <c r="E177" s="18" t="s">
        <v>206</v>
      </c>
      <c r="F177" s="19" t="s">
        <v>178</v>
      </c>
      <c r="G177" s="19" t="s">
        <v>115</v>
      </c>
      <c r="H177" s="21">
        <v>3627.6</v>
      </c>
      <c r="I177" s="21">
        <v>5223</v>
      </c>
      <c r="J177" s="18" t="s">
        <v>382</v>
      </c>
      <c r="K177" s="22">
        <v>41640</v>
      </c>
      <c r="L177" s="22">
        <v>41671</v>
      </c>
      <c r="M177" s="22">
        <v>41760</v>
      </c>
      <c r="N177" s="15" t="s">
        <v>43</v>
      </c>
      <c r="O177" s="15" t="s">
        <v>38</v>
      </c>
      <c r="P177" s="23">
        <v>3000</v>
      </c>
      <c r="Q177" s="39"/>
    </row>
    <row r="178" spans="1:17" s="7" customFormat="1" ht="186.75" customHeight="1">
      <c r="A178" s="20" t="s">
        <v>630</v>
      </c>
      <c r="B178" s="18" t="s">
        <v>383</v>
      </c>
      <c r="C178" s="15" t="s">
        <v>205</v>
      </c>
      <c r="D178" s="21">
        <v>7000000</v>
      </c>
      <c r="E178" s="18" t="s">
        <v>206</v>
      </c>
      <c r="F178" s="15" t="s">
        <v>207</v>
      </c>
      <c r="G178" s="19" t="s">
        <v>208</v>
      </c>
      <c r="H178" s="21">
        <v>1800</v>
      </c>
      <c r="I178" s="21">
        <v>5401</v>
      </c>
      <c r="J178" s="19" t="s">
        <v>156</v>
      </c>
      <c r="K178" s="22">
        <v>41671</v>
      </c>
      <c r="L178" s="22">
        <v>41730</v>
      </c>
      <c r="M178" s="22">
        <v>41791</v>
      </c>
      <c r="N178" s="15" t="s">
        <v>43</v>
      </c>
      <c r="O178" s="15" t="s">
        <v>38</v>
      </c>
      <c r="P178" s="23">
        <v>500</v>
      </c>
      <c r="Q178" s="39"/>
    </row>
    <row r="179" spans="1:17" s="7" customFormat="1" ht="62.25" customHeight="1">
      <c r="A179" s="20" t="s">
        <v>631</v>
      </c>
      <c r="B179" s="18" t="s">
        <v>386</v>
      </c>
      <c r="C179" s="15" t="s">
        <v>144</v>
      </c>
      <c r="D179" s="21">
        <v>7411010</v>
      </c>
      <c r="E179" s="18" t="s">
        <v>387</v>
      </c>
      <c r="F179" s="15">
        <v>539</v>
      </c>
      <c r="G179" s="19" t="s">
        <v>384</v>
      </c>
      <c r="H179" s="21" t="s">
        <v>385</v>
      </c>
      <c r="I179" s="21">
        <v>5401</v>
      </c>
      <c r="J179" s="19" t="s">
        <v>156</v>
      </c>
      <c r="K179" s="22">
        <v>41640</v>
      </c>
      <c r="L179" s="22">
        <v>41640</v>
      </c>
      <c r="M179" s="22">
        <v>41699</v>
      </c>
      <c r="N179" s="15" t="s">
        <v>21</v>
      </c>
      <c r="O179" s="15" t="s">
        <v>32</v>
      </c>
      <c r="P179" s="23">
        <v>1525</v>
      </c>
      <c r="Q179" s="39"/>
    </row>
    <row r="180" spans="1:17" s="7" customFormat="1" ht="62.25" customHeight="1">
      <c r="A180" s="20" t="s">
        <v>632</v>
      </c>
      <c r="B180" s="18" t="s">
        <v>386</v>
      </c>
      <c r="C180" s="15" t="s">
        <v>144</v>
      </c>
      <c r="D180" s="21">
        <v>7411010</v>
      </c>
      <c r="E180" s="18" t="s">
        <v>387</v>
      </c>
      <c r="F180" s="15">
        <v>539</v>
      </c>
      <c r="G180" s="19" t="s">
        <v>384</v>
      </c>
      <c r="H180" s="21" t="s">
        <v>385</v>
      </c>
      <c r="I180" s="21">
        <v>5401</v>
      </c>
      <c r="J180" s="19" t="s">
        <v>156</v>
      </c>
      <c r="K180" s="22">
        <v>41730</v>
      </c>
      <c r="L180" s="22">
        <v>41730</v>
      </c>
      <c r="M180" s="22">
        <v>41791</v>
      </c>
      <c r="N180" s="15" t="s">
        <v>21</v>
      </c>
      <c r="O180" s="15" t="s">
        <v>32</v>
      </c>
      <c r="P180" s="23">
        <v>1525</v>
      </c>
      <c r="Q180" s="39"/>
    </row>
    <row r="181" spans="1:17" s="7" customFormat="1" ht="62.25" customHeight="1">
      <c r="A181" s="20" t="s">
        <v>633</v>
      </c>
      <c r="B181" s="18" t="s">
        <v>386</v>
      </c>
      <c r="C181" s="15" t="s">
        <v>144</v>
      </c>
      <c r="D181" s="21">
        <v>7411010</v>
      </c>
      <c r="E181" s="18" t="s">
        <v>387</v>
      </c>
      <c r="F181" s="15">
        <v>539</v>
      </c>
      <c r="G181" s="19" t="s">
        <v>384</v>
      </c>
      <c r="H181" s="21" t="s">
        <v>385</v>
      </c>
      <c r="I181" s="21">
        <v>5401</v>
      </c>
      <c r="J181" s="19" t="s">
        <v>156</v>
      </c>
      <c r="K181" s="22">
        <v>41821</v>
      </c>
      <c r="L181" s="22">
        <v>41821</v>
      </c>
      <c r="M181" s="22">
        <v>41883</v>
      </c>
      <c r="N181" s="15" t="s">
        <v>21</v>
      </c>
      <c r="O181" s="15" t="s">
        <v>32</v>
      </c>
      <c r="P181" s="23">
        <v>1525</v>
      </c>
      <c r="Q181" s="39"/>
    </row>
    <row r="182" spans="1:17" s="7" customFormat="1" ht="62.25" customHeight="1">
      <c r="A182" s="20" t="s">
        <v>634</v>
      </c>
      <c r="B182" s="18" t="s">
        <v>386</v>
      </c>
      <c r="C182" s="15" t="s">
        <v>144</v>
      </c>
      <c r="D182" s="21">
        <v>7411010</v>
      </c>
      <c r="E182" s="18" t="s">
        <v>387</v>
      </c>
      <c r="F182" s="15">
        <v>539</v>
      </c>
      <c r="G182" s="19" t="s">
        <v>384</v>
      </c>
      <c r="H182" s="21" t="s">
        <v>385</v>
      </c>
      <c r="I182" s="21">
        <v>5401</v>
      </c>
      <c r="J182" s="19" t="s">
        <v>156</v>
      </c>
      <c r="K182" s="22">
        <v>41913</v>
      </c>
      <c r="L182" s="22">
        <v>41913</v>
      </c>
      <c r="M182" s="22">
        <v>41974</v>
      </c>
      <c r="N182" s="15" t="s">
        <v>21</v>
      </c>
      <c r="O182" s="15" t="s">
        <v>32</v>
      </c>
      <c r="P182" s="23">
        <v>1525</v>
      </c>
      <c r="Q182" s="39"/>
    </row>
    <row r="183" spans="1:17" s="7" customFormat="1" ht="62.25" customHeight="1">
      <c r="A183" s="20" t="s">
        <v>635</v>
      </c>
      <c r="B183" s="18" t="s">
        <v>388</v>
      </c>
      <c r="C183" s="15" t="s">
        <v>144</v>
      </c>
      <c r="D183" s="21">
        <v>7411010</v>
      </c>
      <c r="E183" s="18" t="s">
        <v>389</v>
      </c>
      <c r="F183" s="15">
        <v>539</v>
      </c>
      <c r="G183" s="19" t="s">
        <v>384</v>
      </c>
      <c r="H183" s="21" t="s">
        <v>385</v>
      </c>
      <c r="I183" s="21">
        <v>5401</v>
      </c>
      <c r="J183" s="19" t="s">
        <v>156</v>
      </c>
      <c r="K183" s="22">
        <v>41640</v>
      </c>
      <c r="L183" s="22">
        <v>41640</v>
      </c>
      <c r="M183" s="22">
        <v>41699</v>
      </c>
      <c r="N183" s="15" t="s">
        <v>43</v>
      </c>
      <c r="O183" s="15" t="s">
        <v>38</v>
      </c>
      <c r="P183" s="23">
        <v>300</v>
      </c>
      <c r="Q183" s="39"/>
    </row>
    <row r="184" spans="1:17" s="7" customFormat="1" ht="62.25" customHeight="1">
      <c r="A184" s="20" t="s">
        <v>636</v>
      </c>
      <c r="B184" s="18" t="s">
        <v>388</v>
      </c>
      <c r="C184" s="15" t="s">
        <v>144</v>
      </c>
      <c r="D184" s="21">
        <v>7411010</v>
      </c>
      <c r="E184" s="18" t="s">
        <v>389</v>
      </c>
      <c r="F184" s="15">
        <v>539</v>
      </c>
      <c r="G184" s="19" t="s">
        <v>384</v>
      </c>
      <c r="H184" s="21" t="s">
        <v>385</v>
      </c>
      <c r="I184" s="21">
        <v>5401</v>
      </c>
      <c r="J184" s="19" t="s">
        <v>156</v>
      </c>
      <c r="K184" s="22">
        <v>41730</v>
      </c>
      <c r="L184" s="22">
        <v>41730</v>
      </c>
      <c r="M184" s="22">
        <v>41791</v>
      </c>
      <c r="N184" s="15" t="s">
        <v>43</v>
      </c>
      <c r="O184" s="15" t="s">
        <v>38</v>
      </c>
      <c r="P184" s="23">
        <v>300</v>
      </c>
      <c r="Q184" s="39"/>
    </row>
    <row r="185" spans="1:17" s="7" customFormat="1" ht="62.25" customHeight="1">
      <c r="A185" s="20" t="s">
        <v>637</v>
      </c>
      <c r="B185" s="18" t="s">
        <v>388</v>
      </c>
      <c r="C185" s="15" t="s">
        <v>144</v>
      </c>
      <c r="D185" s="21">
        <v>7411010</v>
      </c>
      <c r="E185" s="18" t="s">
        <v>389</v>
      </c>
      <c r="F185" s="15">
        <v>539</v>
      </c>
      <c r="G185" s="19" t="s">
        <v>384</v>
      </c>
      <c r="H185" s="21" t="s">
        <v>385</v>
      </c>
      <c r="I185" s="21">
        <v>5401</v>
      </c>
      <c r="J185" s="19" t="s">
        <v>156</v>
      </c>
      <c r="K185" s="22">
        <v>41821</v>
      </c>
      <c r="L185" s="22">
        <v>41821</v>
      </c>
      <c r="M185" s="22">
        <v>41883</v>
      </c>
      <c r="N185" s="15" t="s">
        <v>43</v>
      </c>
      <c r="O185" s="15" t="s">
        <v>38</v>
      </c>
      <c r="P185" s="23">
        <v>300</v>
      </c>
      <c r="Q185" s="39"/>
    </row>
    <row r="186" spans="1:17" s="7" customFormat="1" ht="62.25" customHeight="1">
      <c r="A186" s="20" t="s">
        <v>638</v>
      </c>
      <c r="B186" s="18" t="s">
        <v>388</v>
      </c>
      <c r="C186" s="15" t="s">
        <v>144</v>
      </c>
      <c r="D186" s="21">
        <v>7411010</v>
      </c>
      <c r="E186" s="18" t="s">
        <v>389</v>
      </c>
      <c r="F186" s="15">
        <v>539</v>
      </c>
      <c r="G186" s="19" t="s">
        <v>384</v>
      </c>
      <c r="H186" s="21" t="s">
        <v>385</v>
      </c>
      <c r="I186" s="21">
        <v>5401</v>
      </c>
      <c r="J186" s="19" t="s">
        <v>156</v>
      </c>
      <c r="K186" s="22">
        <v>41913</v>
      </c>
      <c r="L186" s="22">
        <v>41913</v>
      </c>
      <c r="M186" s="22">
        <v>41974</v>
      </c>
      <c r="N186" s="15" t="s">
        <v>43</v>
      </c>
      <c r="O186" s="15" t="s">
        <v>38</v>
      </c>
      <c r="P186" s="23">
        <v>300</v>
      </c>
      <c r="Q186" s="39"/>
    </row>
    <row r="187" spans="1:17" s="7" customFormat="1" ht="62.25" customHeight="1">
      <c r="A187" s="20" t="s">
        <v>639</v>
      </c>
      <c r="B187" s="18" t="s">
        <v>390</v>
      </c>
      <c r="C187" s="15" t="s">
        <v>227</v>
      </c>
      <c r="D187" s="21">
        <v>7511020</v>
      </c>
      <c r="E187" s="18"/>
      <c r="F187" s="19">
        <v>796</v>
      </c>
      <c r="G187" s="19" t="s">
        <v>87</v>
      </c>
      <c r="H187" s="21">
        <v>16</v>
      </c>
      <c r="I187" s="21">
        <v>98200</v>
      </c>
      <c r="J187" s="18" t="s">
        <v>369</v>
      </c>
      <c r="K187" s="22">
        <v>41640</v>
      </c>
      <c r="L187" s="22">
        <v>41640</v>
      </c>
      <c r="M187" s="22">
        <v>41699</v>
      </c>
      <c r="N187" s="15" t="s">
        <v>21</v>
      </c>
      <c r="O187" s="15" t="s">
        <v>32</v>
      </c>
      <c r="P187" s="23">
        <v>240</v>
      </c>
      <c r="Q187" s="39"/>
    </row>
    <row r="188" spans="1:17" s="7" customFormat="1" ht="62.25" customHeight="1">
      <c r="A188" s="20" t="s">
        <v>640</v>
      </c>
      <c r="B188" s="18" t="s">
        <v>392</v>
      </c>
      <c r="C188" s="15" t="s">
        <v>227</v>
      </c>
      <c r="D188" s="21">
        <v>7511020</v>
      </c>
      <c r="E188" s="18"/>
      <c r="F188" s="19">
        <v>796</v>
      </c>
      <c r="G188" s="19" t="s">
        <v>87</v>
      </c>
      <c r="H188" s="21">
        <v>30</v>
      </c>
      <c r="I188" s="21">
        <v>98200</v>
      </c>
      <c r="J188" s="18" t="s">
        <v>369</v>
      </c>
      <c r="K188" s="22">
        <v>41730</v>
      </c>
      <c r="L188" s="22">
        <v>41730</v>
      </c>
      <c r="M188" s="22">
        <v>41791</v>
      </c>
      <c r="N188" s="15" t="s">
        <v>21</v>
      </c>
      <c r="O188" s="15" t="s">
        <v>32</v>
      </c>
      <c r="P188" s="23">
        <v>450</v>
      </c>
      <c r="Q188" s="15" t="s">
        <v>391</v>
      </c>
    </row>
    <row r="189" spans="1:17" s="7" customFormat="1" ht="93" customHeight="1">
      <c r="A189" s="20" t="s">
        <v>641</v>
      </c>
      <c r="B189" s="18" t="s">
        <v>394</v>
      </c>
      <c r="C189" s="15" t="s">
        <v>227</v>
      </c>
      <c r="D189" s="21">
        <v>7511020</v>
      </c>
      <c r="E189" s="18"/>
      <c r="F189" s="19">
        <v>796</v>
      </c>
      <c r="G189" s="19" t="s">
        <v>87</v>
      </c>
      <c r="H189" s="21">
        <v>12</v>
      </c>
      <c r="I189" s="21">
        <v>10401</v>
      </c>
      <c r="J189" s="18" t="s">
        <v>57</v>
      </c>
      <c r="K189" s="22">
        <v>41640</v>
      </c>
      <c r="L189" s="22">
        <v>41640</v>
      </c>
      <c r="M189" s="22">
        <v>41699</v>
      </c>
      <c r="N189" s="15" t="s">
        <v>21</v>
      </c>
      <c r="O189" s="15" t="s">
        <v>32</v>
      </c>
      <c r="P189" s="23">
        <v>180</v>
      </c>
      <c r="Q189" s="15" t="s">
        <v>393</v>
      </c>
    </row>
    <row r="190" spans="1:17" s="7" customFormat="1" ht="202.5" customHeight="1">
      <c r="A190" s="20" t="s">
        <v>642</v>
      </c>
      <c r="B190" s="18" t="s">
        <v>396</v>
      </c>
      <c r="C190" s="15" t="s">
        <v>227</v>
      </c>
      <c r="D190" s="21">
        <v>7511020</v>
      </c>
      <c r="E190" s="18"/>
      <c r="F190" s="19">
        <v>796</v>
      </c>
      <c r="G190" s="19" t="s">
        <v>87</v>
      </c>
      <c r="H190" s="21">
        <v>26</v>
      </c>
      <c r="I190" s="21">
        <v>5401</v>
      </c>
      <c r="J190" s="19" t="s">
        <v>156</v>
      </c>
      <c r="K190" s="22">
        <v>41640</v>
      </c>
      <c r="L190" s="22">
        <v>41640</v>
      </c>
      <c r="M190" s="22">
        <v>41699</v>
      </c>
      <c r="N190" s="15" t="s">
        <v>21</v>
      </c>
      <c r="O190" s="15" t="s">
        <v>32</v>
      </c>
      <c r="P190" s="23">
        <v>390</v>
      </c>
      <c r="Q190" s="15" t="s">
        <v>395</v>
      </c>
    </row>
    <row r="191" spans="1:17" s="7" customFormat="1" ht="108.75" customHeight="1">
      <c r="A191" s="20" t="s">
        <v>643</v>
      </c>
      <c r="B191" s="18" t="s">
        <v>398</v>
      </c>
      <c r="C191" s="15" t="s">
        <v>227</v>
      </c>
      <c r="D191" s="21">
        <v>7511020</v>
      </c>
      <c r="E191" s="18"/>
      <c r="F191" s="19">
        <v>796</v>
      </c>
      <c r="G191" s="19" t="s">
        <v>87</v>
      </c>
      <c r="H191" s="21">
        <v>17</v>
      </c>
      <c r="I191" s="21">
        <v>5401</v>
      </c>
      <c r="J191" s="19" t="s">
        <v>156</v>
      </c>
      <c r="K191" s="22">
        <v>41730</v>
      </c>
      <c r="L191" s="22">
        <v>41730</v>
      </c>
      <c r="M191" s="22">
        <v>41791</v>
      </c>
      <c r="N191" s="15" t="s">
        <v>21</v>
      </c>
      <c r="O191" s="15" t="s">
        <v>32</v>
      </c>
      <c r="P191" s="23">
        <v>255</v>
      </c>
      <c r="Q191" s="15" t="s">
        <v>397</v>
      </c>
    </row>
    <row r="192" spans="1:17" s="7" customFormat="1" ht="62.25" customHeight="1">
      <c r="A192" s="20" t="s">
        <v>644</v>
      </c>
      <c r="B192" s="24" t="s">
        <v>400</v>
      </c>
      <c r="C192" s="19" t="s">
        <v>327</v>
      </c>
      <c r="D192" s="19" t="s">
        <v>401</v>
      </c>
      <c r="E192" s="19" t="s">
        <v>402</v>
      </c>
      <c r="F192" s="19">
        <v>796</v>
      </c>
      <c r="G192" s="19" t="s">
        <v>87</v>
      </c>
      <c r="H192" s="19">
        <v>6</v>
      </c>
      <c r="I192" s="19">
        <v>5401376000</v>
      </c>
      <c r="J192" s="19" t="s">
        <v>156</v>
      </c>
      <c r="K192" s="25">
        <v>41699</v>
      </c>
      <c r="L192" s="25">
        <v>41730</v>
      </c>
      <c r="M192" s="25">
        <v>41820</v>
      </c>
      <c r="N192" s="19" t="s">
        <v>43</v>
      </c>
      <c r="O192" s="19" t="s">
        <v>38</v>
      </c>
      <c r="P192" s="26">
        <v>252</v>
      </c>
      <c r="Q192" s="40"/>
    </row>
    <row r="193" spans="1:17" s="7" customFormat="1" ht="62.25" customHeight="1">
      <c r="A193" s="20" t="s">
        <v>645</v>
      </c>
      <c r="B193" s="24" t="s">
        <v>403</v>
      </c>
      <c r="C193" s="19" t="s">
        <v>404</v>
      </c>
      <c r="D193" s="19" t="s">
        <v>405</v>
      </c>
      <c r="E193" s="19" t="s">
        <v>406</v>
      </c>
      <c r="F193" s="19" t="s">
        <v>178</v>
      </c>
      <c r="G193" s="19" t="s">
        <v>115</v>
      </c>
      <c r="H193" s="19" t="s">
        <v>407</v>
      </c>
      <c r="I193" s="19">
        <v>5401376000</v>
      </c>
      <c r="J193" s="19" t="s">
        <v>156</v>
      </c>
      <c r="K193" s="25">
        <v>41791</v>
      </c>
      <c r="L193" s="25">
        <v>41821</v>
      </c>
      <c r="M193" s="25">
        <v>41912</v>
      </c>
      <c r="N193" s="19" t="s">
        <v>43</v>
      </c>
      <c r="O193" s="19" t="s">
        <v>38</v>
      </c>
      <c r="P193" s="26">
        <v>118</v>
      </c>
      <c r="Q193" s="40"/>
    </row>
    <row r="194" spans="1:17" s="7" customFormat="1" ht="62.25" customHeight="1">
      <c r="A194" s="20" t="s">
        <v>646</v>
      </c>
      <c r="B194" s="24" t="s">
        <v>408</v>
      </c>
      <c r="C194" s="19" t="s">
        <v>202</v>
      </c>
      <c r="D194" s="19" t="s">
        <v>409</v>
      </c>
      <c r="E194" s="19" t="s">
        <v>410</v>
      </c>
      <c r="F194" s="19" t="s">
        <v>178</v>
      </c>
      <c r="G194" s="19" t="s">
        <v>115</v>
      </c>
      <c r="H194" s="19" t="s">
        <v>407</v>
      </c>
      <c r="I194" s="19">
        <v>5401376000</v>
      </c>
      <c r="J194" s="19" t="s">
        <v>156</v>
      </c>
      <c r="K194" s="25">
        <v>41791</v>
      </c>
      <c r="L194" s="25">
        <v>41821</v>
      </c>
      <c r="M194" s="25">
        <v>42186</v>
      </c>
      <c r="N194" s="19" t="s">
        <v>43</v>
      </c>
      <c r="O194" s="19" t="s">
        <v>38</v>
      </c>
      <c r="P194" s="26">
        <f>797.47128*2*1.18</f>
        <v>1882.0322207999998</v>
      </c>
      <c r="Q194" s="40"/>
    </row>
    <row r="195" spans="1:17" s="7" customFormat="1" ht="93" customHeight="1">
      <c r="A195" s="20" t="s">
        <v>647</v>
      </c>
      <c r="B195" s="24" t="s">
        <v>412</v>
      </c>
      <c r="C195" s="19" t="s">
        <v>413</v>
      </c>
      <c r="D195" s="19" t="s">
        <v>411</v>
      </c>
      <c r="E195" s="19" t="s">
        <v>414</v>
      </c>
      <c r="F195" s="19" t="s">
        <v>178</v>
      </c>
      <c r="G195" s="19" t="s">
        <v>115</v>
      </c>
      <c r="H195" s="19">
        <v>604.3</v>
      </c>
      <c r="I195" s="19">
        <v>5401376000</v>
      </c>
      <c r="J195" s="19" t="s">
        <v>156</v>
      </c>
      <c r="K195" s="25">
        <v>41640</v>
      </c>
      <c r="L195" s="25">
        <v>41640</v>
      </c>
      <c r="M195" s="25">
        <v>41728</v>
      </c>
      <c r="N195" s="19" t="s">
        <v>21</v>
      </c>
      <c r="O195" s="19" t="s">
        <v>32</v>
      </c>
      <c r="P195" s="26">
        <f>2615.5*1.18</f>
        <v>3086.29</v>
      </c>
      <c r="Q195" s="40"/>
    </row>
    <row r="196" spans="1:17" s="7" customFormat="1" ht="62.25" customHeight="1">
      <c r="A196" s="20" t="s">
        <v>648</v>
      </c>
      <c r="B196" s="24" t="s">
        <v>415</v>
      </c>
      <c r="C196" s="19" t="s">
        <v>416</v>
      </c>
      <c r="D196" s="19" t="s">
        <v>417</v>
      </c>
      <c r="E196" s="19" t="s">
        <v>418</v>
      </c>
      <c r="F196" s="19">
        <v>245</v>
      </c>
      <c r="G196" s="19" t="s">
        <v>419</v>
      </c>
      <c r="H196" s="19">
        <v>17320</v>
      </c>
      <c r="I196" s="19">
        <v>5401376000</v>
      </c>
      <c r="J196" s="19" t="s">
        <v>156</v>
      </c>
      <c r="K196" s="25">
        <v>41640</v>
      </c>
      <c r="L196" s="25">
        <v>41730</v>
      </c>
      <c r="M196" s="25">
        <v>42004</v>
      </c>
      <c r="N196" s="19" t="s">
        <v>21</v>
      </c>
      <c r="O196" s="19" t="s">
        <v>32</v>
      </c>
      <c r="P196" s="26">
        <f>629.4*1.18</f>
        <v>742.6919999999999</v>
      </c>
      <c r="Q196" s="40"/>
    </row>
    <row r="197" spans="1:17" s="7" customFormat="1" ht="62.25" customHeight="1">
      <c r="A197" s="20" t="s">
        <v>649</v>
      </c>
      <c r="B197" s="24" t="s">
        <v>420</v>
      </c>
      <c r="C197" s="19" t="s">
        <v>416</v>
      </c>
      <c r="D197" s="19" t="s">
        <v>421</v>
      </c>
      <c r="E197" s="19" t="s">
        <v>422</v>
      </c>
      <c r="F197" s="19">
        <v>233</v>
      </c>
      <c r="G197" s="19" t="s">
        <v>423</v>
      </c>
      <c r="H197" s="19">
        <v>31682</v>
      </c>
      <c r="I197" s="19">
        <v>5401376000</v>
      </c>
      <c r="J197" s="19" t="s">
        <v>156</v>
      </c>
      <c r="K197" s="25">
        <v>41640</v>
      </c>
      <c r="L197" s="25">
        <v>41730</v>
      </c>
      <c r="M197" s="25">
        <v>42004</v>
      </c>
      <c r="N197" s="19" t="s">
        <v>21</v>
      </c>
      <c r="O197" s="19" t="s">
        <v>32</v>
      </c>
      <c r="P197" s="26">
        <f>494.7*1.18</f>
        <v>583.746</v>
      </c>
      <c r="Q197" s="40"/>
    </row>
    <row r="198" spans="1:17" s="7" customFormat="1" ht="62.25" customHeight="1">
      <c r="A198" s="20" t="s">
        <v>650</v>
      </c>
      <c r="B198" s="24" t="s">
        <v>424</v>
      </c>
      <c r="C198" s="19" t="s">
        <v>416</v>
      </c>
      <c r="D198" s="19" t="s">
        <v>417</v>
      </c>
      <c r="E198" s="19" t="s">
        <v>425</v>
      </c>
      <c r="F198" s="19">
        <v>796</v>
      </c>
      <c r="G198" s="19" t="s">
        <v>87</v>
      </c>
      <c r="H198" s="19">
        <v>2</v>
      </c>
      <c r="I198" s="19">
        <v>5401376000</v>
      </c>
      <c r="J198" s="19" t="s">
        <v>156</v>
      </c>
      <c r="K198" s="25">
        <v>41760</v>
      </c>
      <c r="L198" s="25">
        <v>41791</v>
      </c>
      <c r="M198" s="25">
        <v>42125</v>
      </c>
      <c r="N198" s="19" t="s">
        <v>43</v>
      </c>
      <c r="O198" s="19" t="s">
        <v>38</v>
      </c>
      <c r="P198" s="26">
        <v>2540</v>
      </c>
      <c r="Q198" s="40"/>
    </row>
    <row r="199" spans="1:17" s="7" customFormat="1" ht="78" customHeight="1">
      <c r="A199" s="20" t="s">
        <v>651</v>
      </c>
      <c r="B199" s="24" t="s">
        <v>426</v>
      </c>
      <c r="C199" s="19" t="s">
        <v>416</v>
      </c>
      <c r="D199" s="19">
        <v>749</v>
      </c>
      <c r="E199" s="19" t="s">
        <v>427</v>
      </c>
      <c r="F199" s="19" t="s">
        <v>178</v>
      </c>
      <c r="G199" s="19" t="s">
        <v>115</v>
      </c>
      <c r="H199" s="19">
        <v>130</v>
      </c>
      <c r="I199" s="19">
        <v>5401376000</v>
      </c>
      <c r="J199" s="19" t="s">
        <v>156</v>
      </c>
      <c r="K199" s="25">
        <v>41821</v>
      </c>
      <c r="L199" s="25">
        <v>41852</v>
      </c>
      <c r="M199" s="25">
        <v>42186</v>
      </c>
      <c r="N199" s="19" t="s">
        <v>21</v>
      </c>
      <c r="O199" s="19" t="s">
        <v>32</v>
      </c>
      <c r="P199" s="26">
        <v>1337.928</v>
      </c>
      <c r="Q199" s="40"/>
    </row>
    <row r="200" spans="1:17" s="7" customFormat="1" ht="124.5" customHeight="1">
      <c r="A200" s="20" t="s">
        <v>652</v>
      </c>
      <c r="B200" s="24" t="s">
        <v>428</v>
      </c>
      <c r="C200" s="19" t="s">
        <v>429</v>
      </c>
      <c r="D200" s="19">
        <v>621</v>
      </c>
      <c r="E200" s="19" t="s">
        <v>430</v>
      </c>
      <c r="F200" s="19">
        <v>384</v>
      </c>
      <c r="G200" s="19" t="s">
        <v>36</v>
      </c>
      <c r="H200" s="19">
        <v>24214.5</v>
      </c>
      <c r="I200" s="19">
        <v>5401376000</v>
      </c>
      <c r="J200" s="19" t="s">
        <v>156</v>
      </c>
      <c r="K200" s="25">
        <v>41944</v>
      </c>
      <c r="L200" s="25">
        <v>42005</v>
      </c>
      <c r="M200" s="25">
        <v>42339</v>
      </c>
      <c r="N200" s="19" t="s">
        <v>43</v>
      </c>
      <c r="O200" s="19" t="s">
        <v>38</v>
      </c>
      <c r="P200" s="26">
        <v>24214.5</v>
      </c>
      <c r="Q200" s="40"/>
    </row>
    <row r="201" spans="1:17" s="7" customFormat="1" ht="62.25" customHeight="1">
      <c r="A201" s="20" t="s">
        <v>653</v>
      </c>
      <c r="B201" s="24" t="s">
        <v>431</v>
      </c>
      <c r="C201" s="19" t="s">
        <v>429</v>
      </c>
      <c r="D201" s="19">
        <v>621</v>
      </c>
      <c r="E201" s="19" t="s">
        <v>432</v>
      </c>
      <c r="F201" s="19">
        <v>384</v>
      </c>
      <c r="G201" s="19" t="s">
        <v>36</v>
      </c>
      <c r="H201" s="19">
        <f>265.2</f>
        <v>265.2</v>
      </c>
      <c r="I201" s="19">
        <v>5401376000</v>
      </c>
      <c r="J201" s="19" t="s">
        <v>156</v>
      </c>
      <c r="K201" s="25">
        <v>41640</v>
      </c>
      <c r="L201" s="25">
        <v>41730</v>
      </c>
      <c r="M201" s="25">
        <v>41820</v>
      </c>
      <c r="N201" s="19" t="s">
        <v>21</v>
      </c>
      <c r="O201" s="19" t="s">
        <v>32</v>
      </c>
      <c r="P201" s="26">
        <f>265.2</f>
        <v>265.2</v>
      </c>
      <c r="Q201" s="40"/>
    </row>
    <row r="202" spans="1:17" s="7" customFormat="1" ht="62.25" customHeight="1">
      <c r="A202" s="20" t="s">
        <v>654</v>
      </c>
      <c r="B202" s="24" t="s">
        <v>431</v>
      </c>
      <c r="C202" s="19" t="s">
        <v>429</v>
      </c>
      <c r="D202" s="19">
        <v>621</v>
      </c>
      <c r="E202" s="19" t="s">
        <v>432</v>
      </c>
      <c r="F202" s="19">
        <v>384</v>
      </c>
      <c r="G202" s="19" t="s">
        <v>36</v>
      </c>
      <c r="H202" s="19">
        <f>266.6</f>
        <v>266.6</v>
      </c>
      <c r="I202" s="19">
        <v>5401376000</v>
      </c>
      <c r="J202" s="19" t="s">
        <v>156</v>
      </c>
      <c r="K202" s="25">
        <v>41640</v>
      </c>
      <c r="L202" s="25">
        <v>41821</v>
      </c>
      <c r="M202" s="25">
        <v>41912</v>
      </c>
      <c r="N202" s="19" t="s">
        <v>21</v>
      </c>
      <c r="O202" s="19" t="s">
        <v>32</v>
      </c>
      <c r="P202" s="26">
        <f>266.6</f>
        <v>266.6</v>
      </c>
      <c r="Q202" s="40"/>
    </row>
    <row r="203" spans="1:17" s="7" customFormat="1" ht="62.25" customHeight="1">
      <c r="A203" s="20" t="s">
        <v>655</v>
      </c>
      <c r="B203" s="24" t="s">
        <v>431</v>
      </c>
      <c r="C203" s="19" t="s">
        <v>429</v>
      </c>
      <c r="D203" s="19">
        <v>621</v>
      </c>
      <c r="E203" s="19" t="s">
        <v>432</v>
      </c>
      <c r="F203" s="19">
        <v>384</v>
      </c>
      <c r="G203" s="19" t="s">
        <v>36</v>
      </c>
      <c r="H203" s="19">
        <f>256.8</f>
        <v>256.8</v>
      </c>
      <c r="I203" s="19">
        <v>5401376000</v>
      </c>
      <c r="J203" s="19" t="s">
        <v>156</v>
      </c>
      <c r="K203" s="25">
        <v>41640</v>
      </c>
      <c r="L203" s="25">
        <v>41913</v>
      </c>
      <c r="M203" s="25">
        <v>42004</v>
      </c>
      <c r="N203" s="19" t="s">
        <v>21</v>
      </c>
      <c r="O203" s="19" t="s">
        <v>32</v>
      </c>
      <c r="P203" s="26">
        <f>256.8</f>
        <v>256.8</v>
      </c>
      <c r="Q203" s="40"/>
    </row>
    <row r="204" spans="1:17" s="7" customFormat="1" ht="62.25" customHeight="1">
      <c r="A204" s="20" t="s">
        <v>656</v>
      </c>
      <c r="B204" s="24" t="s">
        <v>824</v>
      </c>
      <c r="C204" s="19" t="s">
        <v>429</v>
      </c>
      <c r="D204" s="19">
        <v>621</v>
      </c>
      <c r="E204" s="19" t="s">
        <v>432</v>
      </c>
      <c r="F204" s="19">
        <v>384</v>
      </c>
      <c r="G204" s="19" t="s">
        <v>36</v>
      </c>
      <c r="H204" s="19">
        <f>133.9</f>
        <v>133.9</v>
      </c>
      <c r="I204" s="19">
        <v>5401376000</v>
      </c>
      <c r="J204" s="19" t="s">
        <v>156</v>
      </c>
      <c r="K204" s="25">
        <v>41640</v>
      </c>
      <c r="L204" s="25">
        <v>41821</v>
      </c>
      <c r="M204" s="25">
        <v>41912</v>
      </c>
      <c r="N204" s="19" t="s">
        <v>21</v>
      </c>
      <c r="O204" s="19" t="s">
        <v>32</v>
      </c>
      <c r="P204" s="26">
        <f>133.9</f>
        <v>133.9</v>
      </c>
      <c r="Q204" s="40"/>
    </row>
    <row r="205" spans="1:17" s="7" customFormat="1" ht="62.25" customHeight="1">
      <c r="A205" s="20" t="s">
        <v>657</v>
      </c>
      <c r="B205" s="24" t="s">
        <v>824</v>
      </c>
      <c r="C205" s="19" t="s">
        <v>429</v>
      </c>
      <c r="D205" s="19">
        <v>621</v>
      </c>
      <c r="E205" s="19" t="s">
        <v>432</v>
      </c>
      <c r="F205" s="19">
        <v>384</v>
      </c>
      <c r="G205" s="19" t="s">
        <v>36</v>
      </c>
      <c r="H205" s="19">
        <f>171.4</f>
        <v>171.4</v>
      </c>
      <c r="I205" s="19">
        <v>5401376000</v>
      </c>
      <c r="J205" s="19" t="s">
        <v>156</v>
      </c>
      <c r="K205" s="25">
        <v>41640</v>
      </c>
      <c r="L205" s="25">
        <v>41913</v>
      </c>
      <c r="M205" s="25">
        <v>42004</v>
      </c>
      <c r="N205" s="19" t="s">
        <v>21</v>
      </c>
      <c r="O205" s="19" t="s">
        <v>32</v>
      </c>
      <c r="P205" s="26">
        <f>171.4</f>
        <v>171.4</v>
      </c>
      <c r="Q205" s="40"/>
    </row>
    <row r="206" spans="1:17" s="7" customFormat="1" ht="62.25" customHeight="1">
      <c r="A206" s="20" t="s">
        <v>658</v>
      </c>
      <c r="B206" s="24" t="s">
        <v>433</v>
      </c>
      <c r="C206" s="19" t="s">
        <v>429</v>
      </c>
      <c r="D206" s="19">
        <v>621</v>
      </c>
      <c r="E206" s="19" t="s">
        <v>434</v>
      </c>
      <c r="F206" s="19">
        <v>384</v>
      </c>
      <c r="G206" s="19" t="s">
        <v>36</v>
      </c>
      <c r="H206" s="19">
        <f>286.3</f>
        <v>286.3</v>
      </c>
      <c r="I206" s="19">
        <v>5401376000</v>
      </c>
      <c r="J206" s="19" t="s">
        <v>156</v>
      </c>
      <c r="K206" s="25">
        <v>41640</v>
      </c>
      <c r="L206" s="25">
        <v>41640</v>
      </c>
      <c r="M206" s="25">
        <v>41728</v>
      </c>
      <c r="N206" s="19" t="s">
        <v>21</v>
      </c>
      <c r="O206" s="19" t="s">
        <v>32</v>
      </c>
      <c r="P206" s="26">
        <f>286.3</f>
        <v>286.3</v>
      </c>
      <c r="Q206" s="40"/>
    </row>
    <row r="207" spans="1:17" s="7" customFormat="1" ht="62.25" customHeight="1">
      <c r="A207" s="20" t="s">
        <v>659</v>
      </c>
      <c r="B207" s="24" t="s">
        <v>433</v>
      </c>
      <c r="C207" s="19" t="s">
        <v>429</v>
      </c>
      <c r="D207" s="19">
        <v>621</v>
      </c>
      <c r="E207" s="19" t="s">
        <v>434</v>
      </c>
      <c r="F207" s="19">
        <v>384</v>
      </c>
      <c r="G207" s="19" t="s">
        <v>36</v>
      </c>
      <c r="H207" s="19">
        <f>286.3</f>
        <v>286.3</v>
      </c>
      <c r="I207" s="19">
        <v>5401376000</v>
      </c>
      <c r="J207" s="19" t="s">
        <v>156</v>
      </c>
      <c r="K207" s="25">
        <v>41730</v>
      </c>
      <c r="L207" s="25">
        <v>41730</v>
      </c>
      <c r="M207" s="25">
        <v>41820</v>
      </c>
      <c r="N207" s="19" t="s">
        <v>21</v>
      </c>
      <c r="O207" s="19" t="s">
        <v>32</v>
      </c>
      <c r="P207" s="26">
        <f>286.3</f>
        <v>286.3</v>
      </c>
      <c r="Q207" s="40"/>
    </row>
    <row r="208" spans="1:17" s="7" customFormat="1" ht="62.25" customHeight="1">
      <c r="A208" s="20" t="s">
        <v>660</v>
      </c>
      <c r="B208" s="24" t="s">
        <v>433</v>
      </c>
      <c r="C208" s="19" t="s">
        <v>429</v>
      </c>
      <c r="D208" s="19">
        <v>621</v>
      </c>
      <c r="E208" s="19" t="s">
        <v>434</v>
      </c>
      <c r="F208" s="19">
        <v>384</v>
      </c>
      <c r="G208" s="19" t="s">
        <v>36</v>
      </c>
      <c r="H208" s="19">
        <f>286.3</f>
        <v>286.3</v>
      </c>
      <c r="I208" s="19">
        <v>5401376000</v>
      </c>
      <c r="J208" s="19" t="s">
        <v>156</v>
      </c>
      <c r="K208" s="25">
        <v>41821</v>
      </c>
      <c r="L208" s="25">
        <v>41821</v>
      </c>
      <c r="M208" s="25">
        <v>41912</v>
      </c>
      <c r="N208" s="19" t="s">
        <v>21</v>
      </c>
      <c r="O208" s="19" t="s">
        <v>32</v>
      </c>
      <c r="P208" s="26">
        <f>286.3</f>
        <v>286.3</v>
      </c>
      <c r="Q208" s="40"/>
    </row>
    <row r="209" spans="1:17" s="7" customFormat="1" ht="62.25" customHeight="1">
      <c r="A209" s="20" t="s">
        <v>661</v>
      </c>
      <c r="B209" s="24" t="s">
        <v>433</v>
      </c>
      <c r="C209" s="19" t="s">
        <v>429</v>
      </c>
      <c r="D209" s="19">
        <v>621</v>
      </c>
      <c r="E209" s="19" t="s">
        <v>434</v>
      </c>
      <c r="F209" s="19">
        <v>384</v>
      </c>
      <c r="G209" s="19" t="s">
        <v>36</v>
      </c>
      <c r="H209" s="19">
        <f>286.3</f>
        <v>286.3</v>
      </c>
      <c r="I209" s="19">
        <v>5401376000</v>
      </c>
      <c r="J209" s="19" t="s">
        <v>156</v>
      </c>
      <c r="K209" s="25">
        <v>41913</v>
      </c>
      <c r="L209" s="25">
        <v>41913</v>
      </c>
      <c r="M209" s="25">
        <v>42004</v>
      </c>
      <c r="N209" s="19" t="s">
        <v>21</v>
      </c>
      <c r="O209" s="19" t="s">
        <v>32</v>
      </c>
      <c r="P209" s="26">
        <f>286.3</f>
        <v>286.3</v>
      </c>
      <c r="Q209" s="40"/>
    </row>
    <row r="210" spans="1:17" s="7" customFormat="1" ht="62.25" customHeight="1">
      <c r="A210" s="20" t="s">
        <v>662</v>
      </c>
      <c r="B210" s="24" t="s">
        <v>435</v>
      </c>
      <c r="C210" s="19" t="s">
        <v>436</v>
      </c>
      <c r="D210" s="19">
        <v>5235</v>
      </c>
      <c r="E210" s="19" t="s">
        <v>437</v>
      </c>
      <c r="F210" s="19">
        <v>796</v>
      </c>
      <c r="G210" s="19" t="s">
        <v>87</v>
      </c>
      <c r="H210" s="19">
        <v>68</v>
      </c>
      <c r="I210" s="19">
        <v>5401376000</v>
      </c>
      <c r="J210" s="19" t="s">
        <v>156</v>
      </c>
      <c r="K210" s="25">
        <v>41640</v>
      </c>
      <c r="L210" s="25">
        <v>41640</v>
      </c>
      <c r="M210" s="25">
        <v>42004</v>
      </c>
      <c r="N210" s="19" t="s">
        <v>21</v>
      </c>
      <c r="O210" s="19" t="s">
        <v>32</v>
      </c>
      <c r="P210" s="26">
        <f>273.9*1.18</f>
        <v>323.20199999999994</v>
      </c>
      <c r="Q210" s="40"/>
    </row>
    <row r="211" spans="1:16" s="4" customFormat="1" ht="234" customHeight="1">
      <c r="A211" s="20" t="s">
        <v>663</v>
      </c>
      <c r="B211" s="24" t="s">
        <v>438</v>
      </c>
      <c r="C211" s="19" t="s">
        <v>323</v>
      </c>
      <c r="D211" s="19">
        <v>7430020</v>
      </c>
      <c r="E211" s="19" t="s">
        <v>439</v>
      </c>
      <c r="F211" s="19">
        <v>364</v>
      </c>
      <c r="G211" s="19" t="s">
        <v>65</v>
      </c>
      <c r="H211" s="19">
        <v>4</v>
      </c>
      <c r="I211" s="19">
        <v>5401376000</v>
      </c>
      <c r="J211" s="19" t="s">
        <v>156</v>
      </c>
      <c r="K211" s="25">
        <v>41640</v>
      </c>
      <c r="L211" s="25">
        <v>41640</v>
      </c>
      <c r="M211" s="25">
        <v>41974</v>
      </c>
      <c r="N211" s="19" t="s">
        <v>21</v>
      </c>
      <c r="O211" s="19" t="s">
        <v>32</v>
      </c>
      <c r="P211" s="26">
        <v>108</v>
      </c>
    </row>
    <row r="212" spans="1:16" s="4" customFormat="1" ht="62.25" customHeight="1">
      <c r="A212" s="20" t="s">
        <v>664</v>
      </c>
      <c r="B212" s="24" t="s">
        <v>825</v>
      </c>
      <c r="C212" s="19" t="s">
        <v>440</v>
      </c>
      <c r="D212" s="19">
        <v>6023010</v>
      </c>
      <c r="E212" s="19" t="s">
        <v>441</v>
      </c>
      <c r="F212" s="19" t="s">
        <v>86</v>
      </c>
      <c r="G212" s="19" t="s">
        <v>102</v>
      </c>
      <c r="H212" s="19">
        <v>1</v>
      </c>
      <c r="I212" s="19">
        <v>5401376000</v>
      </c>
      <c r="J212" s="19" t="s">
        <v>156</v>
      </c>
      <c r="K212" s="25">
        <v>41821</v>
      </c>
      <c r="L212" s="25">
        <v>41821</v>
      </c>
      <c r="M212" s="25">
        <v>41912</v>
      </c>
      <c r="N212" s="19" t="s">
        <v>21</v>
      </c>
      <c r="O212" s="19" t="s">
        <v>32</v>
      </c>
      <c r="P212" s="26">
        <v>305</v>
      </c>
    </row>
    <row r="213" spans="1:19" s="6" customFormat="1" ht="78" customHeight="1">
      <c r="A213" s="20" t="s">
        <v>665</v>
      </c>
      <c r="B213" s="18" t="s">
        <v>442</v>
      </c>
      <c r="C213" s="15" t="s">
        <v>443</v>
      </c>
      <c r="D213" s="21">
        <v>1000000</v>
      </c>
      <c r="E213" s="18" t="s">
        <v>444</v>
      </c>
      <c r="F213" s="19">
        <v>112</v>
      </c>
      <c r="G213" s="19" t="s">
        <v>101</v>
      </c>
      <c r="H213" s="21">
        <v>31859</v>
      </c>
      <c r="I213" s="21">
        <v>5401000000</v>
      </c>
      <c r="J213" s="19" t="s">
        <v>156</v>
      </c>
      <c r="K213" s="22">
        <v>41640</v>
      </c>
      <c r="L213" s="22">
        <v>41640</v>
      </c>
      <c r="M213" s="22">
        <v>42004</v>
      </c>
      <c r="N213" s="15" t="s">
        <v>21</v>
      </c>
      <c r="O213" s="15" t="s">
        <v>32</v>
      </c>
      <c r="P213" s="23">
        <f>1008*1.18</f>
        <v>1189.4399999999998</v>
      </c>
      <c r="Q213" s="9"/>
      <c r="R213" s="4"/>
      <c r="S213" s="4"/>
    </row>
    <row r="214" spans="1:17" s="6" customFormat="1" ht="62.25" customHeight="1">
      <c r="A214" s="20" t="s">
        <v>666</v>
      </c>
      <c r="B214" s="18" t="s">
        <v>445</v>
      </c>
      <c r="C214" s="15" t="s">
        <v>443</v>
      </c>
      <c r="D214" s="21">
        <v>347000</v>
      </c>
      <c r="E214" s="18" t="s">
        <v>446</v>
      </c>
      <c r="F214" s="19">
        <v>112</v>
      </c>
      <c r="G214" s="19" t="s">
        <v>101</v>
      </c>
      <c r="H214" s="21">
        <v>10560</v>
      </c>
      <c r="I214" s="21">
        <v>5401000000</v>
      </c>
      <c r="J214" s="19" t="s">
        <v>156</v>
      </c>
      <c r="K214" s="22">
        <v>41640</v>
      </c>
      <c r="L214" s="22">
        <v>41640</v>
      </c>
      <c r="M214" s="22">
        <v>42004</v>
      </c>
      <c r="N214" s="15" t="s">
        <v>21</v>
      </c>
      <c r="O214" s="15" t="s">
        <v>32</v>
      </c>
      <c r="P214" s="23">
        <f>346.9*1.18</f>
        <v>409.3419999999999</v>
      </c>
      <c r="Q214" s="9"/>
    </row>
    <row r="215" spans="1:17" s="6" customFormat="1" ht="108.75" customHeight="1">
      <c r="A215" s="20" t="s">
        <v>667</v>
      </c>
      <c r="B215" s="18" t="s">
        <v>447</v>
      </c>
      <c r="C215" s="15" t="s">
        <v>448</v>
      </c>
      <c r="D215" s="21" t="s">
        <v>449</v>
      </c>
      <c r="E215" s="18" t="s">
        <v>450</v>
      </c>
      <c r="F215" s="19">
        <v>796</v>
      </c>
      <c r="G215" s="19" t="s">
        <v>87</v>
      </c>
      <c r="H215" s="21">
        <v>1</v>
      </c>
      <c r="I215" s="21">
        <v>5401000000</v>
      </c>
      <c r="J215" s="19" t="s">
        <v>156</v>
      </c>
      <c r="K215" s="22">
        <v>41671</v>
      </c>
      <c r="L215" s="22">
        <v>41730</v>
      </c>
      <c r="M215" s="22">
        <v>41944</v>
      </c>
      <c r="N215" s="15" t="s">
        <v>43</v>
      </c>
      <c r="O215" s="15" t="s">
        <v>38</v>
      </c>
      <c r="P215" s="23">
        <f>208+25+40</f>
        <v>273</v>
      </c>
      <c r="Q215" s="9"/>
    </row>
    <row r="216" spans="1:17" s="6" customFormat="1" ht="62.25" customHeight="1">
      <c r="A216" s="20" t="s">
        <v>668</v>
      </c>
      <c r="B216" s="18" t="s">
        <v>451</v>
      </c>
      <c r="C216" s="15">
        <v>50</v>
      </c>
      <c r="D216" s="21">
        <v>5000000</v>
      </c>
      <c r="E216" s="18" t="s">
        <v>452</v>
      </c>
      <c r="F216" s="19">
        <v>796</v>
      </c>
      <c r="G216" s="19" t="s">
        <v>87</v>
      </c>
      <c r="H216" s="21">
        <v>1</v>
      </c>
      <c r="I216" s="21">
        <v>5401000001</v>
      </c>
      <c r="J216" s="19" t="s">
        <v>156</v>
      </c>
      <c r="K216" s="22">
        <v>41699</v>
      </c>
      <c r="L216" s="22">
        <v>41730</v>
      </c>
      <c r="M216" s="22">
        <v>41760</v>
      </c>
      <c r="N216" s="15" t="s">
        <v>43</v>
      </c>
      <c r="O216" s="15" t="s">
        <v>38</v>
      </c>
      <c r="P216" s="23">
        <v>3304</v>
      </c>
      <c r="Q216" s="9"/>
    </row>
    <row r="217" spans="1:17" s="6" customFormat="1" ht="62.25" customHeight="1">
      <c r="A217" s="20" t="s">
        <v>669</v>
      </c>
      <c r="B217" s="18" t="s">
        <v>453</v>
      </c>
      <c r="C217" s="15">
        <v>50</v>
      </c>
      <c r="D217" s="21">
        <v>5000000</v>
      </c>
      <c r="E217" s="18" t="s">
        <v>452</v>
      </c>
      <c r="F217" s="19">
        <v>796</v>
      </c>
      <c r="G217" s="19" t="s">
        <v>87</v>
      </c>
      <c r="H217" s="21">
        <v>3</v>
      </c>
      <c r="I217" s="21">
        <v>5401000002</v>
      </c>
      <c r="J217" s="19" t="s">
        <v>156</v>
      </c>
      <c r="K217" s="22">
        <v>41699</v>
      </c>
      <c r="L217" s="22">
        <v>41730</v>
      </c>
      <c r="M217" s="22">
        <v>41760</v>
      </c>
      <c r="N217" s="15" t="s">
        <v>43</v>
      </c>
      <c r="O217" s="15" t="s">
        <v>38</v>
      </c>
      <c r="P217" s="23">
        <v>5192</v>
      </c>
      <c r="Q217" s="9"/>
    </row>
    <row r="218" spans="1:17" s="6" customFormat="1" ht="124.5" customHeight="1">
      <c r="A218" s="20" t="s">
        <v>670</v>
      </c>
      <c r="B218" s="18" t="s">
        <v>454</v>
      </c>
      <c r="C218" s="15" t="s">
        <v>455</v>
      </c>
      <c r="D218" s="21">
        <v>5020000</v>
      </c>
      <c r="E218" s="18" t="s">
        <v>456</v>
      </c>
      <c r="F218" s="19">
        <v>796</v>
      </c>
      <c r="G218" s="19" t="s">
        <v>87</v>
      </c>
      <c r="H218" s="21">
        <v>1</v>
      </c>
      <c r="I218" s="21">
        <v>5401000000</v>
      </c>
      <c r="J218" s="19" t="s">
        <v>156</v>
      </c>
      <c r="K218" s="22">
        <v>42004</v>
      </c>
      <c r="L218" s="22">
        <v>42005</v>
      </c>
      <c r="M218" s="22">
        <v>42369</v>
      </c>
      <c r="N218" s="15" t="s">
        <v>43</v>
      </c>
      <c r="O218" s="15" t="s">
        <v>38</v>
      </c>
      <c r="P218" s="23">
        <f>392.3+413+201.6</f>
        <v>1006.9</v>
      </c>
      <c r="Q218" s="9"/>
    </row>
    <row r="219" spans="1:19" s="6" customFormat="1" ht="62.25" customHeight="1">
      <c r="A219" s="20" t="s">
        <v>671</v>
      </c>
      <c r="B219" s="18" t="s">
        <v>457</v>
      </c>
      <c r="C219" s="15">
        <v>66</v>
      </c>
      <c r="D219" s="21">
        <v>6613020</v>
      </c>
      <c r="E219" s="18" t="s">
        <v>458</v>
      </c>
      <c r="F219" s="19">
        <v>796</v>
      </c>
      <c r="G219" s="19" t="s">
        <v>87</v>
      </c>
      <c r="H219" s="21">
        <v>9</v>
      </c>
      <c r="I219" s="21">
        <v>5401000000</v>
      </c>
      <c r="J219" s="19" t="s">
        <v>156</v>
      </c>
      <c r="K219" s="22">
        <v>41730</v>
      </c>
      <c r="L219" s="22">
        <v>41760</v>
      </c>
      <c r="M219" s="22">
        <v>42217</v>
      </c>
      <c r="N219" s="15" t="s">
        <v>43</v>
      </c>
      <c r="O219" s="15" t="s">
        <v>38</v>
      </c>
      <c r="P219" s="23">
        <f>885-100</f>
        <v>785</v>
      </c>
      <c r="Q219" s="9"/>
      <c r="R219" s="10"/>
      <c r="S219" s="10"/>
    </row>
    <row r="220" spans="1:17" s="6" customFormat="1" ht="62.25" customHeight="1">
      <c r="A220" s="20" t="s">
        <v>672</v>
      </c>
      <c r="B220" s="18" t="s">
        <v>459</v>
      </c>
      <c r="C220" s="15">
        <v>66</v>
      </c>
      <c r="D220" s="21">
        <v>6613020</v>
      </c>
      <c r="E220" s="18" t="s">
        <v>460</v>
      </c>
      <c r="F220" s="19">
        <v>796</v>
      </c>
      <c r="G220" s="19" t="s">
        <v>87</v>
      </c>
      <c r="H220" s="21">
        <v>1</v>
      </c>
      <c r="I220" s="21">
        <v>5401000000</v>
      </c>
      <c r="J220" s="19" t="s">
        <v>156</v>
      </c>
      <c r="K220" s="22">
        <v>41821</v>
      </c>
      <c r="L220" s="22">
        <v>41821</v>
      </c>
      <c r="M220" s="22">
        <v>42186</v>
      </c>
      <c r="N220" s="15" t="s">
        <v>43</v>
      </c>
      <c r="O220" s="15" t="s">
        <v>38</v>
      </c>
      <c r="P220" s="23">
        <v>220</v>
      </c>
      <c r="Q220" s="9"/>
    </row>
    <row r="221" spans="1:17" s="6" customFormat="1" ht="62.25" customHeight="1">
      <c r="A221" s="20" t="s">
        <v>673</v>
      </c>
      <c r="B221" s="18" t="s">
        <v>461</v>
      </c>
      <c r="C221" s="15" t="s">
        <v>176</v>
      </c>
      <c r="D221" s="21">
        <v>7010020</v>
      </c>
      <c r="E221" s="18" t="s">
        <v>462</v>
      </c>
      <c r="F221" s="19" t="s">
        <v>178</v>
      </c>
      <c r="G221" s="19" t="s">
        <v>115</v>
      </c>
      <c r="H221" s="21">
        <v>230</v>
      </c>
      <c r="I221" s="21">
        <v>5401000000</v>
      </c>
      <c r="J221" s="19" t="s">
        <v>156</v>
      </c>
      <c r="K221" s="22">
        <v>41640</v>
      </c>
      <c r="L221" s="22">
        <v>41672</v>
      </c>
      <c r="M221" s="22">
        <v>42036</v>
      </c>
      <c r="N221" s="15" t="s">
        <v>21</v>
      </c>
      <c r="O221" s="15" t="s">
        <v>32</v>
      </c>
      <c r="P221" s="23">
        <v>462</v>
      </c>
      <c r="Q221" s="9"/>
    </row>
    <row r="222" spans="1:65" s="6" customFormat="1" ht="62.25" customHeight="1">
      <c r="A222" s="20" t="s">
        <v>674</v>
      </c>
      <c r="B222" s="18" t="s">
        <v>463</v>
      </c>
      <c r="C222" s="15" t="s">
        <v>176</v>
      </c>
      <c r="D222" s="21">
        <v>7010020</v>
      </c>
      <c r="E222" s="18" t="s">
        <v>464</v>
      </c>
      <c r="F222" s="19" t="s">
        <v>178</v>
      </c>
      <c r="G222" s="19" t="s">
        <v>115</v>
      </c>
      <c r="H222" s="21">
        <v>33</v>
      </c>
      <c r="I222" s="21">
        <v>5401000000</v>
      </c>
      <c r="J222" s="19" t="s">
        <v>156</v>
      </c>
      <c r="K222" s="22">
        <v>41821</v>
      </c>
      <c r="L222" s="22">
        <v>41791</v>
      </c>
      <c r="M222" s="22">
        <v>42125</v>
      </c>
      <c r="N222" s="15" t="s">
        <v>21</v>
      </c>
      <c r="O222" s="15" t="s">
        <v>32</v>
      </c>
      <c r="P222" s="23">
        <f>19.96064*11</f>
        <v>219.56704000000002</v>
      </c>
      <c r="Q222" s="11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</row>
    <row r="223" spans="1:18" s="6" customFormat="1" ht="78" customHeight="1">
      <c r="A223" s="20" t="s">
        <v>675</v>
      </c>
      <c r="B223" s="18" t="s">
        <v>465</v>
      </c>
      <c r="C223" s="15" t="s">
        <v>466</v>
      </c>
      <c r="D223" s="21">
        <v>5020000</v>
      </c>
      <c r="E223" s="18" t="s">
        <v>467</v>
      </c>
      <c r="F223" s="19">
        <v>796</v>
      </c>
      <c r="G223" s="19" t="s">
        <v>87</v>
      </c>
      <c r="H223" s="21">
        <v>3</v>
      </c>
      <c r="I223" s="21">
        <v>5401000000</v>
      </c>
      <c r="J223" s="19" t="s">
        <v>156</v>
      </c>
      <c r="K223" s="22">
        <v>41640</v>
      </c>
      <c r="L223" s="22">
        <v>41640</v>
      </c>
      <c r="M223" s="22">
        <v>42004</v>
      </c>
      <c r="N223" s="15" t="s">
        <v>21</v>
      </c>
      <c r="O223" s="15" t="s">
        <v>32</v>
      </c>
      <c r="P223" s="23">
        <v>135</v>
      </c>
      <c r="Q223" s="9"/>
      <c r="R223" s="12"/>
    </row>
    <row r="224" spans="1:17" s="7" customFormat="1" ht="93" customHeight="1">
      <c r="A224" s="20" t="s">
        <v>717</v>
      </c>
      <c r="B224" s="24" t="s">
        <v>679</v>
      </c>
      <c r="C224" s="19">
        <v>66</v>
      </c>
      <c r="D224" s="19">
        <v>6613000</v>
      </c>
      <c r="E224" s="19" t="s">
        <v>680</v>
      </c>
      <c r="F224" s="19">
        <v>384</v>
      </c>
      <c r="G224" s="19" t="s">
        <v>36</v>
      </c>
      <c r="H224" s="19">
        <v>6766.5534</v>
      </c>
      <c r="I224" s="19">
        <v>5401000000</v>
      </c>
      <c r="J224" s="19" t="s">
        <v>681</v>
      </c>
      <c r="K224" s="25">
        <v>41944</v>
      </c>
      <c r="L224" s="25">
        <v>42005</v>
      </c>
      <c r="M224" s="25">
        <v>42369</v>
      </c>
      <c r="N224" s="19" t="s">
        <v>682</v>
      </c>
      <c r="O224" s="19" t="s">
        <v>38</v>
      </c>
      <c r="P224" s="26">
        <v>6766.5534</v>
      </c>
      <c r="Q224" s="40"/>
    </row>
    <row r="225" spans="1:17" s="7" customFormat="1" ht="93" customHeight="1">
      <c r="A225" s="20" t="s">
        <v>718</v>
      </c>
      <c r="B225" s="24" t="s">
        <v>683</v>
      </c>
      <c r="C225" s="19">
        <v>66</v>
      </c>
      <c r="D225" s="19">
        <v>6613000</v>
      </c>
      <c r="E225" s="19" t="s">
        <v>680</v>
      </c>
      <c r="F225" s="19">
        <v>384</v>
      </c>
      <c r="G225" s="19" t="s">
        <v>36</v>
      </c>
      <c r="H225" s="19">
        <f>33.4466*2</f>
        <v>66.8932</v>
      </c>
      <c r="I225" s="19">
        <v>5401000000</v>
      </c>
      <c r="J225" s="19" t="s">
        <v>681</v>
      </c>
      <c r="K225" s="25">
        <v>41944</v>
      </c>
      <c r="L225" s="25">
        <v>42005</v>
      </c>
      <c r="M225" s="25">
        <v>42369</v>
      </c>
      <c r="N225" s="19" t="s">
        <v>682</v>
      </c>
      <c r="O225" s="19" t="s">
        <v>38</v>
      </c>
      <c r="P225" s="26">
        <f>33.4466*2</f>
        <v>66.8932</v>
      </c>
      <c r="Q225" s="40"/>
    </row>
    <row r="226" spans="1:17" s="7" customFormat="1" ht="202.5" customHeight="1">
      <c r="A226" s="20" t="s">
        <v>719</v>
      </c>
      <c r="B226" s="24" t="s">
        <v>684</v>
      </c>
      <c r="C226" s="19" t="s">
        <v>685</v>
      </c>
      <c r="D226" s="19">
        <v>6610000</v>
      </c>
      <c r="E226" s="19" t="s">
        <v>686</v>
      </c>
      <c r="F226" s="19">
        <v>384</v>
      </c>
      <c r="G226" s="19" t="s">
        <v>36</v>
      </c>
      <c r="H226" s="19">
        <v>10112.1</v>
      </c>
      <c r="I226" s="19" t="s">
        <v>687</v>
      </c>
      <c r="J226" s="19" t="s">
        <v>703</v>
      </c>
      <c r="K226" s="25">
        <v>41640</v>
      </c>
      <c r="L226" s="25">
        <v>41671</v>
      </c>
      <c r="M226" s="25">
        <v>42004</v>
      </c>
      <c r="N226" s="19" t="s">
        <v>682</v>
      </c>
      <c r="O226" s="19" t="s">
        <v>32</v>
      </c>
      <c r="P226" s="26">
        <v>10112.1</v>
      </c>
      <c r="Q226" s="40"/>
    </row>
    <row r="227" spans="1:17" s="7" customFormat="1" ht="202.5" customHeight="1">
      <c r="A227" s="20" t="s">
        <v>720</v>
      </c>
      <c r="B227" s="24" t="s">
        <v>684</v>
      </c>
      <c r="C227" s="19" t="s">
        <v>685</v>
      </c>
      <c r="D227" s="19">
        <v>6610000</v>
      </c>
      <c r="E227" s="19" t="s">
        <v>686</v>
      </c>
      <c r="F227" s="19">
        <v>384</v>
      </c>
      <c r="G227" s="19" t="s">
        <v>36</v>
      </c>
      <c r="H227" s="19">
        <v>10112.1</v>
      </c>
      <c r="I227" s="19" t="s">
        <v>687</v>
      </c>
      <c r="J227" s="19" t="s">
        <v>703</v>
      </c>
      <c r="K227" s="25">
        <v>41944</v>
      </c>
      <c r="L227" s="25">
        <v>42005</v>
      </c>
      <c r="M227" s="25">
        <v>42369</v>
      </c>
      <c r="N227" s="19" t="s">
        <v>682</v>
      </c>
      <c r="O227" s="19" t="s">
        <v>32</v>
      </c>
      <c r="P227" s="26">
        <v>10112.1</v>
      </c>
      <c r="Q227" s="40"/>
    </row>
    <row r="228" spans="1:17" s="7" customFormat="1" ht="93" customHeight="1">
      <c r="A228" s="20" t="s">
        <v>721</v>
      </c>
      <c r="B228" s="24" t="s">
        <v>688</v>
      </c>
      <c r="C228" s="19">
        <v>74</v>
      </c>
      <c r="D228" s="19">
        <v>7414010</v>
      </c>
      <c r="E228" s="19" t="s">
        <v>689</v>
      </c>
      <c r="F228" s="19">
        <v>384</v>
      </c>
      <c r="G228" s="19" t="s">
        <v>36</v>
      </c>
      <c r="H228" s="19">
        <v>344.832</v>
      </c>
      <c r="I228" s="19">
        <v>5401000000</v>
      </c>
      <c r="J228" s="19" t="s">
        <v>681</v>
      </c>
      <c r="K228" s="25">
        <v>41640</v>
      </c>
      <c r="L228" s="25">
        <v>41640</v>
      </c>
      <c r="M228" s="25">
        <v>42004</v>
      </c>
      <c r="N228" s="19" t="s">
        <v>21</v>
      </c>
      <c r="O228" s="19" t="s">
        <v>32</v>
      </c>
      <c r="P228" s="26">
        <v>344.832</v>
      </c>
      <c r="Q228" s="40"/>
    </row>
    <row r="229" spans="1:17" s="7" customFormat="1" ht="93" customHeight="1">
      <c r="A229" s="20" t="s">
        <v>722</v>
      </c>
      <c r="B229" s="24" t="s">
        <v>690</v>
      </c>
      <c r="C229" s="19" t="s">
        <v>691</v>
      </c>
      <c r="D229" s="19" t="s">
        <v>692</v>
      </c>
      <c r="E229" s="19" t="s">
        <v>689</v>
      </c>
      <c r="F229" s="19">
        <v>384</v>
      </c>
      <c r="G229" s="19" t="s">
        <v>36</v>
      </c>
      <c r="H229" s="19">
        <v>413.796</v>
      </c>
      <c r="I229" s="19" t="s">
        <v>693</v>
      </c>
      <c r="J229" s="19" t="s">
        <v>681</v>
      </c>
      <c r="K229" s="25">
        <v>41640</v>
      </c>
      <c r="L229" s="25">
        <v>41640</v>
      </c>
      <c r="M229" s="25">
        <v>42004</v>
      </c>
      <c r="N229" s="19" t="s">
        <v>21</v>
      </c>
      <c r="O229" s="19" t="s">
        <v>32</v>
      </c>
      <c r="P229" s="26">
        <v>413.796</v>
      </c>
      <c r="Q229" s="40"/>
    </row>
    <row r="230" spans="1:17" s="7" customFormat="1" ht="93" customHeight="1">
      <c r="A230" s="20" t="s">
        <v>723</v>
      </c>
      <c r="B230" s="24" t="s">
        <v>690</v>
      </c>
      <c r="C230" s="19" t="s">
        <v>691</v>
      </c>
      <c r="D230" s="19" t="s">
        <v>692</v>
      </c>
      <c r="E230" s="19" t="s">
        <v>689</v>
      </c>
      <c r="F230" s="19">
        <v>384</v>
      </c>
      <c r="G230" s="19" t="s">
        <v>36</v>
      </c>
      <c r="H230" s="19">
        <v>896.6</v>
      </c>
      <c r="I230" s="19">
        <v>5401000000</v>
      </c>
      <c r="J230" s="19" t="s">
        <v>681</v>
      </c>
      <c r="K230" s="25">
        <v>41640</v>
      </c>
      <c r="L230" s="25">
        <v>41640</v>
      </c>
      <c r="M230" s="25">
        <v>42004</v>
      </c>
      <c r="N230" s="19" t="s">
        <v>21</v>
      </c>
      <c r="O230" s="19" t="s">
        <v>32</v>
      </c>
      <c r="P230" s="26">
        <v>896.6</v>
      </c>
      <c r="Q230" s="40"/>
    </row>
    <row r="231" spans="1:17" s="7" customFormat="1" ht="93" customHeight="1">
      <c r="A231" s="20" t="s">
        <v>724</v>
      </c>
      <c r="B231" s="24" t="s">
        <v>694</v>
      </c>
      <c r="C231" s="19">
        <v>74</v>
      </c>
      <c r="D231" s="19">
        <v>7499000</v>
      </c>
      <c r="E231" s="19" t="s">
        <v>689</v>
      </c>
      <c r="F231" s="19">
        <v>384</v>
      </c>
      <c r="G231" s="19" t="s">
        <v>36</v>
      </c>
      <c r="H231" s="19">
        <v>204</v>
      </c>
      <c r="I231" s="19">
        <v>5401000000</v>
      </c>
      <c r="J231" s="19" t="s">
        <v>681</v>
      </c>
      <c r="K231" s="25">
        <v>41640</v>
      </c>
      <c r="L231" s="25">
        <v>41640</v>
      </c>
      <c r="M231" s="25">
        <v>42004</v>
      </c>
      <c r="N231" s="19" t="s">
        <v>21</v>
      </c>
      <c r="O231" s="19" t="s">
        <v>32</v>
      </c>
      <c r="P231" s="26">
        <v>204</v>
      </c>
      <c r="Q231" s="40"/>
    </row>
    <row r="232" spans="1:17" s="7" customFormat="1" ht="93" customHeight="1">
      <c r="A232" s="20" t="s">
        <v>725</v>
      </c>
      <c r="B232" s="24" t="s">
        <v>695</v>
      </c>
      <c r="C232" s="19">
        <v>74</v>
      </c>
      <c r="D232" s="19">
        <v>7499000</v>
      </c>
      <c r="E232" s="19" t="s">
        <v>689</v>
      </c>
      <c r="F232" s="19">
        <v>384</v>
      </c>
      <c r="G232" s="19" t="s">
        <v>36</v>
      </c>
      <c r="H232" s="19">
        <v>204</v>
      </c>
      <c r="I232" s="19">
        <v>5401000000</v>
      </c>
      <c r="J232" s="19" t="s">
        <v>681</v>
      </c>
      <c r="K232" s="25">
        <v>41640</v>
      </c>
      <c r="L232" s="25">
        <v>41640</v>
      </c>
      <c r="M232" s="25">
        <v>42004</v>
      </c>
      <c r="N232" s="19" t="s">
        <v>21</v>
      </c>
      <c r="O232" s="19" t="s">
        <v>32</v>
      </c>
      <c r="P232" s="26">
        <v>204</v>
      </c>
      <c r="Q232" s="40"/>
    </row>
    <row r="233" spans="1:17" s="7" customFormat="1" ht="93" customHeight="1">
      <c r="A233" s="20" t="s">
        <v>726</v>
      </c>
      <c r="B233" s="24" t="s">
        <v>696</v>
      </c>
      <c r="C233" s="19">
        <v>60</v>
      </c>
      <c r="D233" s="19">
        <v>6022000</v>
      </c>
      <c r="E233" s="19" t="s">
        <v>689</v>
      </c>
      <c r="F233" s="19">
        <v>384</v>
      </c>
      <c r="G233" s="19" t="s">
        <v>36</v>
      </c>
      <c r="H233" s="19">
        <v>420</v>
      </c>
      <c r="I233" s="19">
        <v>5401000000</v>
      </c>
      <c r="J233" s="19" t="s">
        <v>681</v>
      </c>
      <c r="K233" s="25">
        <v>41699</v>
      </c>
      <c r="L233" s="25">
        <v>41730</v>
      </c>
      <c r="M233" s="25">
        <v>41943</v>
      </c>
      <c r="N233" s="19" t="s">
        <v>21</v>
      </c>
      <c r="O233" s="19" t="s">
        <v>32</v>
      </c>
      <c r="P233" s="26">
        <v>420</v>
      </c>
      <c r="Q233" s="40"/>
    </row>
    <row r="234" spans="1:17" s="7" customFormat="1" ht="93" customHeight="1">
      <c r="A234" s="20" t="s">
        <v>727</v>
      </c>
      <c r="B234" s="24" t="s">
        <v>697</v>
      </c>
      <c r="C234" s="19">
        <v>60</v>
      </c>
      <c r="D234" s="19">
        <v>6022000</v>
      </c>
      <c r="E234" s="19" t="s">
        <v>689</v>
      </c>
      <c r="F234" s="19">
        <v>384</v>
      </c>
      <c r="G234" s="19" t="s">
        <v>36</v>
      </c>
      <c r="H234" s="19">
        <v>180</v>
      </c>
      <c r="I234" s="19">
        <v>5401000000</v>
      </c>
      <c r="J234" s="19" t="s">
        <v>681</v>
      </c>
      <c r="K234" s="25">
        <v>41640</v>
      </c>
      <c r="L234" s="25">
        <v>41640</v>
      </c>
      <c r="M234" s="25">
        <v>42004</v>
      </c>
      <c r="N234" s="19" t="s">
        <v>21</v>
      </c>
      <c r="O234" s="19" t="s">
        <v>32</v>
      </c>
      <c r="P234" s="26">
        <v>180</v>
      </c>
      <c r="Q234" s="40"/>
    </row>
    <row r="235" spans="1:17" s="7" customFormat="1" ht="93" customHeight="1">
      <c r="A235" s="20" t="s">
        <v>728</v>
      </c>
      <c r="B235" s="24" t="s">
        <v>698</v>
      </c>
      <c r="C235" s="19">
        <v>74</v>
      </c>
      <c r="D235" s="19">
        <v>7499090</v>
      </c>
      <c r="E235" s="19" t="s">
        <v>689</v>
      </c>
      <c r="F235" s="19">
        <v>384</v>
      </c>
      <c r="G235" s="19" t="s">
        <v>36</v>
      </c>
      <c r="H235" s="19">
        <v>406.8</v>
      </c>
      <c r="I235" s="19">
        <v>5401000000</v>
      </c>
      <c r="J235" s="19" t="s">
        <v>681</v>
      </c>
      <c r="K235" s="25">
        <v>41640</v>
      </c>
      <c r="L235" s="25">
        <v>41640</v>
      </c>
      <c r="M235" s="25">
        <v>42004</v>
      </c>
      <c r="N235" s="19" t="s">
        <v>21</v>
      </c>
      <c r="O235" s="19" t="s">
        <v>32</v>
      </c>
      <c r="P235" s="26">
        <v>406.8</v>
      </c>
      <c r="Q235" s="40"/>
    </row>
    <row r="236" spans="1:17" s="7" customFormat="1" ht="140.25" customHeight="1">
      <c r="A236" s="20" t="s">
        <v>729</v>
      </c>
      <c r="B236" s="24" t="s">
        <v>699</v>
      </c>
      <c r="C236" s="19">
        <v>74</v>
      </c>
      <c r="D236" s="19">
        <v>7493000</v>
      </c>
      <c r="E236" s="19" t="s">
        <v>689</v>
      </c>
      <c r="F236" s="19">
        <v>384</v>
      </c>
      <c r="G236" s="19" t="s">
        <v>36</v>
      </c>
      <c r="H236" s="19">
        <v>138</v>
      </c>
      <c r="I236" s="19">
        <v>45286570000</v>
      </c>
      <c r="J236" s="19" t="s">
        <v>700</v>
      </c>
      <c r="K236" s="25">
        <v>41821</v>
      </c>
      <c r="L236" s="25">
        <v>41821</v>
      </c>
      <c r="M236" s="25">
        <v>42185</v>
      </c>
      <c r="N236" s="19" t="s">
        <v>21</v>
      </c>
      <c r="O236" s="19" t="s">
        <v>32</v>
      </c>
      <c r="P236" s="26">
        <f>69+69</f>
        <v>138</v>
      </c>
      <c r="Q236" s="40"/>
    </row>
    <row r="237" spans="1:17" s="7" customFormat="1" ht="140.25" customHeight="1">
      <c r="A237" s="20" t="s">
        <v>730</v>
      </c>
      <c r="B237" s="24" t="s">
        <v>701</v>
      </c>
      <c r="C237" s="19">
        <v>60</v>
      </c>
      <c r="D237" s="19">
        <v>6022000</v>
      </c>
      <c r="E237" s="19" t="s">
        <v>689</v>
      </c>
      <c r="F237" s="19">
        <v>384</v>
      </c>
      <c r="G237" s="19" t="s">
        <v>36</v>
      </c>
      <c r="H237" s="19">
        <v>955.2</v>
      </c>
      <c r="I237" s="19">
        <v>45286570000</v>
      </c>
      <c r="J237" s="19" t="s">
        <v>700</v>
      </c>
      <c r="K237" s="25">
        <v>41821</v>
      </c>
      <c r="L237" s="25">
        <v>41821</v>
      </c>
      <c r="M237" s="25">
        <v>42185</v>
      </c>
      <c r="N237" s="19" t="s">
        <v>21</v>
      </c>
      <c r="O237" s="19" t="s">
        <v>32</v>
      </c>
      <c r="P237" s="26">
        <f>477.6*2</f>
        <v>955.2</v>
      </c>
      <c r="Q237" s="40"/>
    </row>
    <row r="238" spans="1:17" s="7" customFormat="1" ht="140.25" customHeight="1">
      <c r="A238" s="20" t="s">
        <v>731</v>
      </c>
      <c r="B238" s="24" t="s">
        <v>697</v>
      </c>
      <c r="C238" s="19">
        <v>60</v>
      </c>
      <c r="D238" s="19">
        <v>6022000</v>
      </c>
      <c r="E238" s="19" t="s">
        <v>689</v>
      </c>
      <c r="F238" s="19">
        <v>384</v>
      </c>
      <c r="G238" s="19" t="s">
        <v>36</v>
      </c>
      <c r="H238" s="19">
        <v>406.8</v>
      </c>
      <c r="I238" s="19">
        <v>45286570000</v>
      </c>
      <c r="J238" s="19" t="s">
        <v>700</v>
      </c>
      <c r="K238" s="25">
        <v>41640</v>
      </c>
      <c r="L238" s="25">
        <v>41640</v>
      </c>
      <c r="M238" s="25">
        <v>41912</v>
      </c>
      <c r="N238" s="19" t="s">
        <v>21</v>
      </c>
      <c r="O238" s="19" t="s">
        <v>32</v>
      </c>
      <c r="P238" s="26">
        <v>406.8</v>
      </c>
      <c r="Q238" s="40"/>
    </row>
    <row r="239" spans="1:17" s="7" customFormat="1" ht="140.25" customHeight="1">
      <c r="A239" s="20" t="s">
        <v>732</v>
      </c>
      <c r="B239" s="24" t="s">
        <v>697</v>
      </c>
      <c r="C239" s="19">
        <v>60</v>
      </c>
      <c r="D239" s="19">
        <v>6022000</v>
      </c>
      <c r="E239" s="19" t="s">
        <v>689</v>
      </c>
      <c r="F239" s="19">
        <v>384</v>
      </c>
      <c r="G239" s="19" t="s">
        <v>36</v>
      </c>
      <c r="H239" s="19">
        <v>135.6</v>
      </c>
      <c r="I239" s="19">
        <v>45286570000</v>
      </c>
      <c r="J239" s="19" t="s">
        <v>700</v>
      </c>
      <c r="K239" s="25">
        <v>41913</v>
      </c>
      <c r="L239" s="25">
        <v>41913</v>
      </c>
      <c r="M239" s="25">
        <v>42004</v>
      </c>
      <c r="N239" s="19" t="s">
        <v>21</v>
      </c>
      <c r="O239" s="19" t="s">
        <v>32</v>
      </c>
      <c r="P239" s="26">
        <v>135.6</v>
      </c>
      <c r="Q239" s="40"/>
    </row>
    <row r="240" spans="1:17" s="7" customFormat="1" ht="140.25" customHeight="1">
      <c r="A240" s="20" t="s">
        <v>733</v>
      </c>
      <c r="B240" s="24" t="s">
        <v>702</v>
      </c>
      <c r="C240" s="19" t="s">
        <v>103</v>
      </c>
      <c r="D240" s="19">
        <v>6412000</v>
      </c>
      <c r="E240" s="19" t="s">
        <v>689</v>
      </c>
      <c r="F240" s="19">
        <v>384</v>
      </c>
      <c r="G240" s="19" t="s">
        <v>36</v>
      </c>
      <c r="H240" s="19">
        <v>420</v>
      </c>
      <c r="I240" s="19">
        <v>45286570000</v>
      </c>
      <c r="J240" s="19" t="s">
        <v>700</v>
      </c>
      <c r="K240" s="25">
        <v>41821</v>
      </c>
      <c r="L240" s="25">
        <v>41852</v>
      </c>
      <c r="M240" s="25">
        <v>42216</v>
      </c>
      <c r="N240" s="19" t="s">
        <v>21</v>
      </c>
      <c r="O240" s="19" t="s">
        <v>32</v>
      </c>
      <c r="P240" s="26">
        <f>175+245</f>
        <v>420</v>
      </c>
      <c r="Q240" s="40"/>
    </row>
    <row r="241" spans="1:17" s="7" customFormat="1" ht="140.25" customHeight="1">
      <c r="A241" s="20" t="s">
        <v>734</v>
      </c>
      <c r="B241" s="24" t="s">
        <v>704</v>
      </c>
      <c r="C241" s="19" t="s">
        <v>416</v>
      </c>
      <c r="D241" s="19">
        <v>7499000</v>
      </c>
      <c r="E241" s="19" t="s">
        <v>689</v>
      </c>
      <c r="F241" s="19">
        <v>384</v>
      </c>
      <c r="G241" s="19" t="s">
        <v>36</v>
      </c>
      <c r="H241" s="19">
        <v>490</v>
      </c>
      <c r="I241" s="19">
        <v>45286570000</v>
      </c>
      <c r="J241" s="19" t="s">
        <v>700</v>
      </c>
      <c r="K241" s="25">
        <v>41699</v>
      </c>
      <c r="L241" s="25">
        <v>41730</v>
      </c>
      <c r="M241" s="25">
        <v>41759</v>
      </c>
      <c r="N241" s="19" t="s">
        <v>21</v>
      </c>
      <c r="O241" s="19" t="s">
        <v>32</v>
      </c>
      <c r="P241" s="26">
        <v>490</v>
      </c>
      <c r="Q241" s="40"/>
    </row>
    <row r="242" spans="1:17" s="7" customFormat="1" ht="93" customHeight="1">
      <c r="A242" s="20" t="s">
        <v>735</v>
      </c>
      <c r="B242" s="24" t="s">
        <v>699</v>
      </c>
      <c r="C242" s="19">
        <v>74</v>
      </c>
      <c r="D242" s="19">
        <v>7493000</v>
      </c>
      <c r="E242" s="19" t="s">
        <v>689</v>
      </c>
      <c r="F242" s="19">
        <v>384</v>
      </c>
      <c r="G242" s="19" t="s">
        <v>36</v>
      </c>
      <c r="H242" s="19">
        <v>259.7</v>
      </c>
      <c r="I242" s="19">
        <v>98404000000</v>
      </c>
      <c r="J242" s="19" t="s">
        <v>705</v>
      </c>
      <c r="K242" s="25">
        <v>41640</v>
      </c>
      <c r="L242" s="25">
        <v>41640</v>
      </c>
      <c r="M242" s="25">
        <v>42004</v>
      </c>
      <c r="N242" s="19" t="s">
        <v>21</v>
      </c>
      <c r="O242" s="19" t="s">
        <v>32</v>
      </c>
      <c r="P242" s="26">
        <v>259.7</v>
      </c>
      <c r="Q242" s="40"/>
    </row>
    <row r="243" spans="1:17" s="7" customFormat="1" ht="93" customHeight="1">
      <c r="A243" s="20" t="s">
        <v>736</v>
      </c>
      <c r="B243" s="24" t="s">
        <v>706</v>
      </c>
      <c r="C243" s="19">
        <v>74</v>
      </c>
      <c r="D243" s="19">
        <v>7499000</v>
      </c>
      <c r="E243" s="19" t="s">
        <v>689</v>
      </c>
      <c r="F243" s="19">
        <v>384</v>
      </c>
      <c r="G243" s="19" t="s">
        <v>36</v>
      </c>
      <c r="H243" s="19">
        <v>503.364</v>
      </c>
      <c r="I243" s="19">
        <v>10401000000</v>
      </c>
      <c r="J243" s="19" t="s">
        <v>707</v>
      </c>
      <c r="K243" s="25">
        <v>41640</v>
      </c>
      <c r="L243" s="25">
        <v>41640</v>
      </c>
      <c r="M243" s="25">
        <v>42004</v>
      </c>
      <c r="N243" s="19" t="s">
        <v>21</v>
      </c>
      <c r="O243" s="19" t="s">
        <v>32</v>
      </c>
      <c r="P243" s="26">
        <v>503.364</v>
      </c>
      <c r="Q243" s="40"/>
    </row>
    <row r="244" spans="1:17" s="7" customFormat="1" ht="93" customHeight="1">
      <c r="A244" s="20" t="s">
        <v>737</v>
      </c>
      <c r="B244" s="24" t="s">
        <v>706</v>
      </c>
      <c r="C244" s="19">
        <v>74</v>
      </c>
      <c r="D244" s="19">
        <v>7499000</v>
      </c>
      <c r="E244" s="19" t="s">
        <v>689</v>
      </c>
      <c r="F244" s="19">
        <v>384</v>
      </c>
      <c r="G244" s="19" t="s">
        <v>36</v>
      </c>
      <c r="H244" s="19">
        <v>807.204</v>
      </c>
      <c r="I244" s="19">
        <v>10401000000</v>
      </c>
      <c r="J244" s="19" t="s">
        <v>707</v>
      </c>
      <c r="K244" s="25">
        <v>41640</v>
      </c>
      <c r="L244" s="25">
        <v>41640</v>
      </c>
      <c r="M244" s="25">
        <v>42004</v>
      </c>
      <c r="N244" s="19" t="s">
        <v>21</v>
      </c>
      <c r="O244" s="19" t="s">
        <v>32</v>
      </c>
      <c r="P244" s="26">
        <v>807.204</v>
      </c>
      <c r="Q244" s="40"/>
    </row>
    <row r="245" spans="1:17" s="7" customFormat="1" ht="93" customHeight="1">
      <c r="A245" s="20" t="s">
        <v>738</v>
      </c>
      <c r="B245" s="24" t="s">
        <v>708</v>
      </c>
      <c r="C245" s="19">
        <v>60</v>
      </c>
      <c r="D245" s="19">
        <v>6022000</v>
      </c>
      <c r="E245" s="19" t="s">
        <v>689</v>
      </c>
      <c r="F245" s="19">
        <v>384</v>
      </c>
      <c r="G245" s="19" t="s">
        <v>36</v>
      </c>
      <c r="H245" s="19">
        <v>413.796</v>
      </c>
      <c r="I245" s="19">
        <v>10401000000</v>
      </c>
      <c r="J245" s="19" t="s">
        <v>709</v>
      </c>
      <c r="K245" s="25">
        <v>41640</v>
      </c>
      <c r="L245" s="25">
        <v>41640</v>
      </c>
      <c r="M245" s="25">
        <v>42004</v>
      </c>
      <c r="N245" s="19" t="s">
        <v>21</v>
      </c>
      <c r="O245" s="19" t="s">
        <v>32</v>
      </c>
      <c r="P245" s="26">
        <v>413.796</v>
      </c>
      <c r="Q245" s="40"/>
    </row>
    <row r="246" spans="1:17" s="7" customFormat="1" ht="93" customHeight="1">
      <c r="A246" s="20" t="s">
        <v>739</v>
      </c>
      <c r="B246" s="24" t="s">
        <v>708</v>
      </c>
      <c r="C246" s="19">
        <v>60</v>
      </c>
      <c r="D246" s="19">
        <v>6022000</v>
      </c>
      <c r="E246" s="19" t="s">
        <v>689</v>
      </c>
      <c r="F246" s="19">
        <v>384</v>
      </c>
      <c r="G246" s="19" t="s">
        <v>36</v>
      </c>
      <c r="H246" s="19">
        <v>620.688</v>
      </c>
      <c r="I246" s="19" t="s">
        <v>710</v>
      </c>
      <c r="J246" s="19" t="s">
        <v>711</v>
      </c>
      <c r="K246" s="25">
        <v>41640</v>
      </c>
      <c r="L246" s="25">
        <v>41640</v>
      </c>
      <c r="M246" s="25">
        <v>42004</v>
      </c>
      <c r="N246" s="19" t="s">
        <v>21</v>
      </c>
      <c r="O246" s="19" t="s">
        <v>32</v>
      </c>
      <c r="P246" s="26">
        <v>620.688</v>
      </c>
      <c r="Q246" s="40"/>
    </row>
    <row r="247" spans="1:17" s="7" customFormat="1" ht="93" customHeight="1">
      <c r="A247" s="20" t="s">
        <v>740</v>
      </c>
      <c r="B247" s="24" t="s">
        <v>708</v>
      </c>
      <c r="C247" s="19">
        <v>60</v>
      </c>
      <c r="D247" s="19">
        <v>6022000</v>
      </c>
      <c r="E247" s="19" t="s">
        <v>689</v>
      </c>
      <c r="F247" s="19">
        <v>384</v>
      </c>
      <c r="G247" s="19" t="s">
        <v>36</v>
      </c>
      <c r="H247" s="19">
        <v>620.688</v>
      </c>
      <c r="I247" s="19" t="s">
        <v>712</v>
      </c>
      <c r="J247" s="19" t="s">
        <v>713</v>
      </c>
      <c r="K247" s="25">
        <v>41640</v>
      </c>
      <c r="L247" s="25">
        <v>41640</v>
      </c>
      <c r="M247" s="25">
        <v>42004</v>
      </c>
      <c r="N247" s="19" t="s">
        <v>21</v>
      </c>
      <c r="O247" s="19" t="s">
        <v>32</v>
      </c>
      <c r="P247" s="26">
        <v>620.688</v>
      </c>
      <c r="Q247" s="40"/>
    </row>
    <row r="248" spans="1:17" s="7" customFormat="1" ht="78" customHeight="1">
      <c r="A248" s="20" t="s">
        <v>741</v>
      </c>
      <c r="B248" s="24" t="s">
        <v>699</v>
      </c>
      <c r="C248" s="19">
        <v>74</v>
      </c>
      <c r="D248" s="19">
        <v>7493000</v>
      </c>
      <c r="E248" s="19" t="s">
        <v>689</v>
      </c>
      <c r="F248" s="19">
        <v>384</v>
      </c>
      <c r="G248" s="19" t="s">
        <v>36</v>
      </c>
      <c r="H248" s="19">
        <v>180</v>
      </c>
      <c r="I248" s="19" t="s">
        <v>710</v>
      </c>
      <c r="J248" s="19" t="s">
        <v>711</v>
      </c>
      <c r="K248" s="25">
        <v>41640</v>
      </c>
      <c r="L248" s="25">
        <v>41640</v>
      </c>
      <c r="M248" s="25">
        <v>42004</v>
      </c>
      <c r="N248" s="19" t="s">
        <v>21</v>
      </c>
      <c r="O248" s="19" t="s">
        <v>32</v>
      </c>
      <c r="P248" s="26">
        <v>180</v>
      </c>
      <c r="Q248" s="40"/>
    </row>
    <row r="249" spans="1:17" s="7" customFormat="1" ht="202.5" customHeight="1">
      <c r="A249" s="20" t="s">
        <v>742</v>
      </c>
      <c r="B249" s="24" t="s">
        <v>714</v>
      </c>
      <c r="C249" s="19" t="s">
        <v>715</v>
      </c>
      <c r="D249" s="19">
        <v>8040020</v>
      </c>
      <c r="E249" s="19" t="s">
        <v>689</v>
      </c>
      <c r="F249" s="19">
        <v>384</v>
      </c>
      <c r="G249" s="19" t="s">
        <v>36</v>
      </c>
      <c r="H249" s="19">
        <v>690</v>
      </c>
      <c r="I249" s="19" t="s">
        <v>687</v>
      </c>
      <c r="J249" s="19" t="s">
        <v>703</v>
      </c>
      <c r="K249" s="25">
        <v>41640</v>
      </c>
      <c r="L249" s="25">
        <v>41640</v>
      </c>
      <c r="M249" s="25">
        <v>41729</v>
      </c>
      <c r="N249" s="19" t="s">
        <v>21</v>
      </c>
      <c r="O249" s="19" t="s">
        <v>32</v>
      </c>
      <c r="P249" s="26">
        <v>690</v>
      </c>
      <c r="Q249" s="40"/>
    </row>
    <row r="250" spans="1:17" s="7" customFormat="1" ht="202.5" customHeight="1">
      <c r="A250" s="20" t="s">
        <v>743</v>
      </c>
      <c r="B250" s="24" t="s">
        <v>714</v>
      </c>
      <c r="C250" s="19" t="s">
        <v>715</v>
      </c>
      <c r="D250" s="19">
        <v>8040020</v>
      </c>
      <c r="E250" s="19" t="s">
        <v>689</v>
      </c>
      <c r="F250" s="19">
        <v>384</v>
      </c>
      <c r="G250" s="19" t="s">
        <v>36</v>
      </c>
      <c r="H250" s="19">
        <v>1013</v>
      </c>
      <c r="I250" s="19" t="s">
        <v>687</v>
      </c>
      <c r="J250" s="19" t="s">
        <v>703</v>
      </c>
      <c r="K250" s="25">
        <v>41730</v>
      </c>
      <c r="L250" s="25">
        <v>41730</v>
      </c>
      <c r="M250" s="25">
        <v>41820</v>
      </c>
      <c r="N250" s="19" t="s">
        <v>21</v>
      </c>
      <c r="O250" s="19" t="s">
        <v>32</v>
      </c>
      <c r="P250" s="26">
        <v>1013</v>
      </c>
      <c r="Q250" s="40"/>
    </row>
    <row r="251" spans="1:17" s="7" customFormat="1" ht="202.5" customHeight="1">
      <c r="A251" s="20" t="s">
        <v>744</v>
      </c>
      <c r="B251" s="24" t="s">
        <v>714</v>
      </c>
      <c r="C251" s="19" t="s">
        <v>715</v>
      </c>
      <c r="D251" s="19">
        <v>8040020</v>
      </c>
      <c r="E251" s="19" t="s">
        <v>689</v>
      </c>
      <c r="F251" s="19">
        <v>384</v>
      </c>
      <c r="G251" s="19" t="s">
        <v>36</v>
      </c>
      <c r="H251" s="19">
        <v>663.4</v>
      </c>
      <c r="I251" s="19" t="s">
        <v>687</v>
      </c>
      <c r="J251" s="19" t="s">
        <v>703</v>
      </c>
      <c r="K251" s="25">
        <v>41821</v>
      </c>
      <c r="L251" s="25">
        <v>41821</v>
      </c>
      <c r="M251" s="25">
        <v>41912</v>
      </c>
      <c r="N251" s="19" t="s">
        <v>21</v>
      </c>
      <c r="O251" s="19" t="s">
        <v>32</v>
      </c>
      <c r="P251" s="26">
        <v>663.4</v>
      </c>
      <c r="Q251" s="40"/>
    </row>
    <row r="252" spans="1:17" s="7" customFormat="1" ht="202.5" customHeight="1">
      <c r="A252" s="20" t="s">
        <v>745</v>
      </c>
      <c r="B252" s="24" t="s">
        <v>714</v>
      </c>
      <c r="C252" s="19" t="s">
        <v>715</v>
      </c>
      <c r="D252" s="19">
        <v>8040020</v>
      </c>
      <c r="E252" s="19" t="s">
        <v>689</v>
      </c>
      <c r="F252" s="19">
        <v>384</v>
      </c>
      <c r="G252" s="19" t="s">
        <v>36</v>
      </c>
      <c r="H252" s="19">
        <v>565.2</v>
      </c>
      <c r="I252" s="19" t="s">
        <v>687</v>
      </c>
      <c r="J252" s="19" t="s">
        <v>703</v>
      </c>
      <c r="K252" s="25">
        <v>41913</v>
      </c>
      <c r="L252" s="25">
        <v>41913</v>
      </c>
      <c r="M252" s="25">
        <v>42004</v>
      </c>
      <c r="N252" s="19" t="s">
        <v>21</v>
      </c>
      <c r="O252" s="19" t="s">
        <v>32</v>
      </c>
      <c r="P252" s="26">
        <v>565.2</v>
      </c>
      <c r="Q252" s="40"/>
    </row>
    <row r="253" spans="1:17" s="7" customFormat="1" ht="93" customHeight="1">
      <c r="A253" s="20" t="s">
        <v>746</v>
      </c>
      <c r="B253" s="24" t="s">
        <v>716</v>
      </c>
      <c r="C253" s="19">
        <v>85</v>
      </c>
      <c r="D253" s="19">
        <v>8530000</v>
      </c>
      <c r="E253" s="19" t="s">
        <v>689</v>
      </c>
      <c r="F253" s="19">
        <v>384</v>
      </c>
      <c r="G253" s="19" t="s">
        <v>36</v>
      </c>
      <c r="H253" s="19">
        <v>104</v>
      </c>
      <c r="I253" s="19" t="s">
        <v>693</v>
      </c>
      <c r="J253" s="19" t="s">
        <v>681</v>
      </c>
      <c r="K253" s="25">
        <v>41944</v>
      </c>
      <c r="L253" s="25">
        <v>41944</v>
      </c>
      <c r="M253" s="25">
        <v>42004</v>
      </c>
      <c r="N253" s="19" t="s">
        <v>21</v>
      </c>
      <c r="O253" s="19" t="s">
        <v>32</v>
      </c>
      <c r="P253" s="26">
        <v>104</v>
      </c>
      <c r="Q253" s="40"/>
    </row>
    <row r="254" spans="1:17" s="7" customFormat="1" ht="156" customHeight="1">
      <c r="A254" s="20" t="s">
        <v>795</v>
      </c>
      <c r="B254" s="24" t="s">
        <v>747</v>
      </c>
      <c r="C254" s="19" t="s">
        <v>748</v>
      </c>
      <c r="D254" s="19">
        <v>4020000</v>
      </c>
      <c r="E254" s="19" t="s">
        <v>749</v>
      </c>
      <c r="F254" s="19">
        <v>114</v>
      </c>
      <c r="G254" s="19" t="s">
        <v>750</v>
      </c>
      <c r="H254" s="19">
        <f>73690.978</f>
        <v>73690.978</v>
      </c>
      <c r="I254" s="19">
        <v>5401376000</v>
      </c>
      <c r="J254" s="19" t="s">
        <v>751</v>
      </c>
      <c r="K254" s="25">
        <v>41640</v>
      </c>
      <c r="L254" s="25">
        <v>41640</v>
      </c>
      <c r="M254" s="25">
        <v>41974</v>
      </c>
      <c r="N254" s="19" t="s">
        <v>21</v>
      </c>
      <c r="O254" s="19" t="s">
        <v>32</v>
      </c>
      <c r="P254" s="26">
        <f>460709.7</f>
        <v>460709.7</v>
      </c>
      <c r="Q254" s="40"/>
    </row>
    <row r="255" spans="1:17" s="7" customFormat="1" ht="78" customHeight="1">
      <c r="A255" s="20" t="s">
        <v>796</v>
      </c>
      <c r="B255" s="24" t="s">
        <v>752</v>
      </c>
      <c r="C255" s="19" t="s">
        <v>753</v>
      </c>
      <c r="D255" s="19">
        <v>9440100</v>
      </c>
      <c r="E255" s="19" t="s">
        <v>754</v>
      </c>
      <c r="F255" s="19">
        <f>256</f>
        <v>256</v>
      </c>
      <c r="G255" s="19" t="s">
        <v>755</v>
      </c>
      <c r="H255" s="19">
        <f>954420</f>
        <v>954420</v>
      </c>
      <c r="I255" s="19">
        <v>5401376000</v>
      </c>
      <c r="J255" s="19" t="s">
        <v>751</v>
      </c>
      <c r="K255" s="25">
        <v>41640</v>
      </c>
      <c r="L255" s="25">
        <v>41640</v>
      </c>
      <c r="M255" s="25">
        <v>41974</v>
      </c>
      <c r="N255" s="19" t="s">
        <v>21</v>
      </c>
      <c r="O255" s="19" t="s">
        <v>32</v>
      </c>
      <c r="P255" s="26">
        <v>16596.1</v>
      </c>
      <c r="Q255" s="40"/>
    </row>
    <row r="256" spans="1:17" s="7" customFormat="1" ht="46.5" customHeight="1">
      <c r="A256" s="20" t="s">
        <v>797</v>
      </c>
      <c r="B256" s="24" t="s">
        <v>756</v>
      </c>
      <c r="C256" s="19" t="s">
        <v>757</v>
      </c>
      <c r="D256" s="19">
        <v>9440101</v>
      </c>
      <c r="E256" s="19" t="s">
        <v>758</v>
      </c>
      <c r="F256" s="19">
        <f>256</f>
        <v>256</v>
      </c>
      <c r="G256" s="19" t="s">
        <v>755</v>
      </c>
      <c r="H256" s="19">
        <f>12580000</f>
        <v>12580000</v>
      </c>
      <c r="I256" s="19">
        <v>980000000</v>
      </c>
      <c r="J256" s="19" t="s">
        <v>759</v>
      </c>
      <c r="K256" s="25">
        <v>41640</v>
      </c>
      <c r="L256" s="25">
        <v>41640</v>
      </c>
      <c r="M256" s="25">
        <v>41974</v>
      </c>
      <c r="N256" s="19" t="s">
        <v>21</v>
      </c>
      <c r="O256" s="19" t="s">
        <v>32</v>
      </c>
      <c r="P256" s="26">
        <f>46143.852</f>
        <v>46143.852</v>
      </c>
      <c r="Q256" s="40"/>
    </row>
    <row r="257" spans="1:17" s="7" customFormat="1" ht="78" customHeight="1">
      <c r="A257" s="20" t="s">
        <v>798</v>
      </c>
      <c r="B257" s="24" t="s">
        <v>760</v>
      </c>
      <c r="C257" s="19" t="s">
        <v>761</v>
      </c>
      <c r="D257" s="19">
        <v>4110000</v>
      </c>
      <c r="E257" s="19" t="s">
        <v>762</v>
      </c>
      <c r="F257" s="19">
        <v>114</v>
      </c>
      <c r="G257" s="19" t="s">
        <v>750</v>
      </c>
      <c r="H257" s="19">
        <f>3.13</f>
        <v>3.13</v>
      </c>
      <c r="I257" s="19">
        <v>5401376000</v>
      </c>
      <c r="J257" s="19" t="s">
        <v>751</v>
      </c>
      <c r="K257" s="25">
        <v>41640</v>
      </c>
      <c r="L257" s="25">
        <v>41640</v>
      </c>
      <c r="M257" s="25">
        <v>41974</v>
      </c>
      <c r="N257" s="19" t="s">
        <v>21</v>
      </c>
      <c r="O257" s="19" t="s">
        <v>32</v>
      </c>
      <c r="P257" s="26">
        <v>211.3</v>
      </c>
      <c r="Q257" s="40"/>
    </row>
    <row r="258" spans="1:17" s="7" customFormat="1" ht="156" customHeight="1">
      <c r="A258" s="20" t="s">
        <v>799</v>
      </c>
      <c r="B258" s="24" t="s">
        <v>763</v>
      </c>
      <c r="C258" s="19" t="s">
        <v>764</v>
      </c>
      <c r="D258" s="19">
        <v>9460000</v>
      </c>
      <c r="E258" s="19" t="s">
        <v>765</v>
      </c>
      <c r="F258" s="19">
        <v>384</v>
      </c>
      <c r="G258" s="19" t="s">
        <v>36</v>
      </c>
      <c r="H258" s="19">
        <f>1500*1.18</f>
        <v>1770</v>
      </c>
      <c r="I258" s="19">
        <v>5401376000</v>
      </c>
      <c r="J258" s="19" t="s">
        <v>751</v>
      </c>
      <c r="K258" s="25">
        <v>41730</v>
      </c>
      <c r="L258" s="25">
        <v>41791</v>
      </c>
      <c r="M258" s="25">
        <v>41883</v>
      </c>
      <c r="N258" s="19" t="s">
        <v>21</v>
      </c>
      <c r="O258" s="19" t="s">
        <v>32</v>
      </c>
      <c r="P258" s="26">
        <v>1770</v>
      </c>
      <c r="Q258" s="40"/>
    </row>
    <row r="259" spans="1:17" s="7" customFormat="1" ht="140.25" customHeight="1">
      <c r="A259" s="20" t="s">
        <v>800</v>
      </c>
      <c r="B259" s="24" t="s">
        <v>766</v>
      </c>
      <c r="C259" s="19" t="s">
        <v>764</v>
      </c>
      <c r="D259" s="19">
        <v>9460000</v>
      </c>
      <c r="E259" s="19" t="s">
        <v>767</v>
      </c>
      <c r="F259" s="19">
        <v>384</v>
      </c>
      <c r="G259" s="19" t="s">
        <v>36</v>
      </c>
      <c r="H259" s="19">
        <v>5900</v>
      </c>
      <c r="I259" s="19">
        <v>5401376000</v>
      </c>
      <c r="J259" s="19" t="s">
        <v>751</v>
      </c>
      <c r="K259" s="25">
        <v>41730</v>
      </c>
      <c r="L259" s="25">
        <v>41791</v>
      </c>
      <c r="M259" s="25">
        <v>41883</v>
      </c>
      <c r="N259" s="19" t="s">
        <v>21</v>
      </c>
      <c r="O259" s="19" t="s">
        <v>32</v>
      </c>
      <c r="P259" s="26">
        <v>5900</v>
      </c>
      <c r="Q259" s="40"/>
    </row>
    <row r="260" spans="1:17" s="7" customFormat="1" ht="93" customHeight="1">
      <c r="A260" s="20" t="s">
        <v>801</v>
      </c>
      <c r="B260" s="24" t="s">
        <v>768</v>
      </c>
      <c r="C260" s="19" t="s">
        <v>769</v>
      </c>
      <c r="D260" s="19">
        <v>9460000</v>
      </c>
      <c r="E260" s="19" t="s">
        <v>770</v>
      </c>
      <c r="F260" s="19">
        <v>384</v>
      </c>
      <c r="G260" s="19" t="s">
        <v>36</v>
      </c>
      <c r="H260" s="19">
        <f>590*2</f>
        <v>1180</v>
      </c>
      <c r="I260" s="19">
        <v>5401376000</v>
      </c>
      <c r="J260" s="19" t="s">
        <v>751</v>
      </c>
      <c r="K260" s="25">
        <v>41699</v>
      </c>
      <c r="L260" s="25">
        <v>41791</v>
      </c>
      <c r="M260" s="25">
        <v>41974</v>
      </c>
      <c r="N260" s="19" t="s">
        <v>43</v>
      </c>
      <c r="O260" s="19" t="s">
        <v>38</v>
      </c>
      <c r="P260" s="26">
        <f>590*2</f>
        <v>1180</v>
      </c>
      <c r="Q260" s="40"/>
    </row>
    <row r="261" spans="1:17" s="7" customFormat="1" ht="93" customHeight="1">
      <c r="A261" s="20" t="s">
        <v>802</v>
      </c>
      <c r="B261" s="24" t="s">
        <v>771</v>
      </c>
      <c r="C261" s="19" t="s">
        <v>769</v>
      </c>
      <c r="D261" s="19">
        <v>9460000</v>
      </c>
      <c r="E261" s="19" t="s">
        <v>772</v>
      </c>
      <c r="F261" s="19">
        <v>384</v>
      </c>
      <c r="G261" s="19" t="s">
        <v>36</v>
      </c>
      <c r="H261" s="19">
        <f>4720</f>
        <v>4720</v>
      </c>
      <c r="I261" s="19">
        <v>30000000000</v>
      </c>
      <c r="J261" s="19" t="s">
        <v>773</v>
      </c>
      <c r="K261" s="25">
        <v>41852</v>
      </c>
      <c r="L261" s="25">
        <v>41883</v>
      </c>
      <c r="M261" s="25">
        <v>42004</v>
      </c>
      <c r="N261" s="19" t="s">
        <v>43</v>
      </c>
      <c r="O261" s="19" t="s">
        <v>38</v>
      </c>
      <c r="P261" s="26">
        <f>4720</f>
        <v>4720</v>
      </c>
      <c r="Q261" s="40"/>
    </row>
    <row r="262" spans="1:17" s="7" customFormat="1" ht="108.75" customHeight="1">
      <c r="A262" s="20" t="s">
        <v>803</v>
      </c>
      <c r="B262" s="24" t="s">
        <v>774</v>
      </c>
      <c r="C262" s="19" t="s">
        <v>769</v>
      </c>
      <c r="D262" s="19">
        <v>9460000</v>
      </c>
      <c r="E262" s="19" t="s">
        <v>775</v>
      </c>
      <c r="F262" s="19">
        <v>384</v>
      </c>
      <c r="G262" s="19" t="s">
        <v>36</v>
      </c>
      <c r="H262" s="19">
        <f>10000</f>
        <v>10000</v>
      </c>
      <c r="I262" s="19">
        <v>980000000</v>
      </c>
      <c r="J262" s="19" t="s">
        <v>759</v>
      </c>
      <c r="K262" s="25">
        <v>41699</v>
      </c>
      <c r="L262" s="25">
        <v>41760</v>
      </c>
      <c r="M262" s="25">
        <v>41883</v>
      </c>
      <c r="N262" s="19" t="s">
        <v>43</v>
      </c>
      <c r="O262" s="19" t="s">
        <v>38</v>
      </c>
      <c r="P262" s="26">
        <f>10000</f>
        <v>10000</v>
      </c>
      <c r="Q262" s="40"/>
    </row>
    <row r="263" spans="1:17" s="7" customFormat="1" ht="93" customHeight="1">
      <c r="A263" s="20" t="s">
        <v>804</v>
      </c>
      <c r="B263" s="24" t="s">
        <v>776</v>
      </c>
      <c r="C263" s="19" t="s">
        <v>769</v>
      </c>
      <c r="D263" s="19">
        <v>9460000</v>
      </c>
      <c r="E263" s="19" t="s">
        <v>777</v>
      </c>
      <c r="F263" s="19">
        <v>384</v>
      </c>
      <c r="G263" s="19" t="s">
        <v>36</v>
      </c>
      <c r="H263" s="19">
        <v>35000</v>
      </c>
      <c r="I263" s="19">
        <v>44200000000</v>
      </c>
      <c r="J263" s="19" t="s">
        <v>778</v>
      </c>
      <c r="K263" s="25">
        <v>41760</v>
      </c>
      <c r="L263" s="25">
        <v>41791</v>
      </c>
      <c r="M263" s="25">
        <v>41974</v>
      </c>
      <c r="N263" s="19" t="s">
        <v>37</v>
      </c>
      <c r="O263" s="19" t="s">
        <v>38</v>
      </c>
      <c r="P263" s="26">
        <v>35000</v>
      </c>
      <c r="Q263" s="40"/>
    </row>
    <row r="264" spans="1:17" s="7" customFormat="1" ht="78" customHeight="1">
      <c r="A264" s="20" t="s">
        <v>805</v>
      </c>
      <c r="B264" s="24" t="s">
        <v>779</v>
      </c>
      <c r="C264" s="19" t="s">
        <v>769</v>
      </c>
      <c r="D264" s="19">
        <v>9460000</v>
      </c>
      <c r="E264" s="19" t="s">
        <v>780</v>
      </c>
      <c r="F264" s="19">
        <v>384</v>
      </c>
      <c r="G264" s="19" t="s">
        <v>36</v>
      </c>
      <c r="H264" s="19">
        <f>3000</f>
        <v>3000</v>
      </c>
      <c r="I264" s="19">
        <v>5401376000</v>
      </c>
      <c r="J264" s="19" t="s">
        <v>751</v>
      </c>
      <c r="K264" s="25">
        <v>41699</v>
      </c>
      <c r="L264" s="25">
        <v>41760</v>
      </c>
      <c r="M264" s="25">
        <v>41821</v>
      </c>
      <c r="N264" s="19" t="s">
        <v>43</v>
      </c>
      <c r="O264" s="19" t="s">
        <v>38</v>
      </c>
      <c r="P264" s="26">
        <f>3000</f>
        <v>3000</v>
      </c>
      <c r="Q264" s="40"/>
    </row>
    <row r="265" spans="1:17" s="7" customFormat="1" ht="46.5" customHeight="1">
      <c r="A265" s="20" t="s">
        <v>806</v>
      </c>
      <c r="B265" s="24" t="s">
        <v>781</v>
      </c>
      <c r="C265" s="19" t="s">
        <v>757</v>
      </c>
      <c r="D265" s="19">
        <v>9460001</v>
      </c>
      <c r="E265" s="19" t="s">
        <v>782</v>
      </c>
      <c r="F265" s="19">
        <v>384</v>
      </c>
      <c r="G265" s="19" t="s">
        <v>36</v>
      </c>
      <c r="H265" s="19">
        <f>500</f>
        <v>500</v>
      </c>
      <c r="I265" s="19">
        <v>104010000</v>
      </c>
      <c r="J265" s="19" t="s">
        <v>783</v>
      </c>
      <c r="K265" s="25">
        <v>41640</v>
      </c>
      <c r="L265" s="25">
        <v>41640</v>
      </c>
      <c r="M265" s="25">
        <v>41974</v>
      </c>
      <c r="N265" s="19" t="s">
        <v>43</v>
      </c>
      <c r="O265" s="19" t="s">
        <v>38</v>
      </c>
      <c r="P265" s="26">
        <f>500</f>
        <v>500</v>
      </c>
      <c r="Q265" s="40"/>
    </row>
    <row r="266" spans="1:17" s="6" customFormat="1" ht="78" customHeight="1">
      <c r="A266" s="20" t="s">
        <v>807</v>
      </c>
      <c r="B266" s="24" t="s">
        <v>784</v>
      </c>
      <c r="C266" s="19" t="s">
        <v>769</v>
      </c>
      <c r="D266" s="19">
        <v>9460000</v>
      </c>
      <c r="E266" s="19" t="s">
        <v>785</v>
      </c>
      <c r="F266" s="19">
        <v>384</v>
      </c>
      <c r="G266" s="19" t="s">
        <v>36</v>
      </c>
      <c r="H266" s="19">
        <f>2400</f>
        <v>2400</v>
      </c>
      <c r="I266" s="19">
        <v>5401376000</v>
      </c>
      <c r="J266" s="19" t="s">
        <v>751</v>
      </c>
      <c r="K266" s="25">
        <v>41640</v>
      </c>
      <c r="L266" s="25">
        <v>41640</v>
      </c>
      <c r="M266" s="25">
        <v>41974</v>
      </c>
      <c r="N266" s="19" t="s">
        <v>21</v>
      </c>
      <c r="O266" s="19" t="s">
        <v>32</v>
      </c>
      <c r="P266" s="26">
        <f>2400</f>
        <v>2400</v>
      </c>
      <c r="Q266" s="30"/>
    </row>
    <row r="267" spans="1:17" s="6" customFormat="1" ht="93" customHeight="1">
      <c r="A267" s="20" t="s">
        <v>808</v>
      </c>
      <c r="B267" s="24" t="s">
        <v>786</v>
      </c>
      <c r="C267" s="19" t="s">
        <v>769</v>
      </c>
      <c r="D267" s="19">
        <v>9460000</v>
      </c>
      <c r="E267" s="19" t="s">
        <v>787</v>
      </c>
      <c r="F267" s="19">
        <v>384</v>
      </c>
      <c r="G267" s="19" t="s">
        <v>36</v>
      </c>
      <c r="H267" s="19">
        <f>1200</f>
        <v>1200</v>
      </c>
      <c r="I267" s="19">
        <v>5401376000</v>
      </c>
      <c r="J267" s="19" t="s">
        <v>751</v>
      </c>
      <c r="K267" s="25">
        <v>41640</v>
      </c>
      <c r="L267" s="25">
        <v>41640</v>
      </c>
      <c r="M267" s="25">
        <v>41974</v>
      </c>
      <c r="N267" s="19" t="s">
        <v>21</v>
      </c>
      <c r="O267" s="19" t="s">
        <v>32</v>
      </c>
      <c r="P267" s="26">
        <f>1200</f>
        <v>1200</v>
      </c>
      <c r="Q267" s="30"/>
    </row>
    <row r="268" spans="1:17" s="6" customFormat="1" ht="78" customHeight="1">
      <c r="A268" s="20" t="s">
        <v>809</v>
      </c>
      <c r="B268" s="24" t="s">
        <v>826</v>
      </c>
      <c r="C268" s="19" t="s">
        <v>764</v>
      </c>
      <c r="D268" s="19">
        <v>9460000</v>
      </c>
      <c r="E268" s="19" t="s">
        <v>788</v>
      </c>
      <c r="F268" s="19">
        <f>233</f>
        <v>233</v>
      </c>
      <c r="G268" s="19" t="s">
        <v>789</v>
      </c>
      <c r="H268" s="19">
        <f>28912</f>
        <v>28912</v>
      </c>
      <c r="I268" s="19">
        <v>5401376000</v>
      </c>
      <c r="J268" s="19" t="s">
        <v>751</v>
      </c>
      <c r="K268" s="25">
        <v>41640</v>
      </c>
      <c r="L268" s="25">
        <v>41699</v>
      </c>
      <c r="M268" s="25">
        <v>41974</v>
      </c>
      <c r="N268" s="19" t="s">
        <v>21</v>
      </c>
      <c r="O268" s="19" t="s">
        <v>32</v>
      </c>
      <c r="P268" s="26">
        <v>26073.988944</v>
      </c>
      <c r="Q268" s="30"/>
    </row>
    <row r="269" spans="1:17" s="6" customFormat="1" ht="78" customHeight="1">
      <c r="A269" s="20" t="s">
        <v>810</v>
      </c>
      <c r="B269" s="24" t="s">
        <v>790</v>
      </c>
      <c r="C269" s="19" t="s">
        <v>764</v>
      </c>
      <c r="D269" s="19">
        <v>4010000</v>
      </c>
      <c r="E269" s="19" t="s">
        <v>791</v>
      </c>
      <c r="F269" s="19">
        <v>384</v>
      </c>
      <c r="G269" s="19" t="s">
        <v>36</v>
      </c>
      <c r="H269" s="19">
        <f>(29950+1950)*1.056*1.18</f>
        <v>39749.952</v>
      </c>
      <c r="I269" s="19">
        <v>5401376000</v>
      </c>
      <c r="J269" s="19" t="s">
        <v>751</v>
      </c>
      <c r="K269" s="25">
        <v>41640</v>
      </c>
      <c r="L269" s="25">
        <v>41699</v>
      </c>
      <c r="M269" s="25">
        <v>41974</v>
      </c>
      <c r="N269" s="19" t="s">
        <v>37</v>
      </c>
      <c r="O269" s="19" t="s">
        <v>38</v>
      </c>
      <c r="P269" s="26">
        <v>31451.056745599995</v>
      </c>
      <c r="Q269" s="30"/>
    </row>
    <row r="270" spans="1:16" s="4" customFormat="1" ht="78" customHeight="1">
      <c r="A270" s="20" t="s">
        <v>811</v>
      </c>
      <c r="B270" s="24" t="s">
        <v>792</v>
      </c>
      <c r="C270" s="19" t="s">
        <v>324</v>
      </c>
      <c r="D270" s="19">
        <v>7423060</v>
      </c>
      <c r="E270" s="19" t="s">
        <v>793</v>
      </c>
      <c r="F270" s="19">
        <v>796</v>
      </c>
      <c r="G270" s="19" t="s">
        <v>794</v>
      </c>
      <c r="H270" s="19">
        <v>180</v>
      </c>
      <c r="I270" s="19">
        <v>5401376000</v>
      </c>
      <c r="J270" s="19" t="s">
        <v>751</v>
      </c>
      <c r="K270" s="25">
        <v>41640</v>
      </c>
      <c r="L270" s="25">
        <v>41699</v>
      </c>
      <c r="M270" s="25">
        <v>41974</v>
      </c>
      <c r="N270" s="19" t="s">
        <v>43</v>
      </c>
      <c r="O270" s="19" t="s">
        <v>38</v>
      </c>
      <c r="P270" s="26">
        <v>4715.3</v>
      </c>
    </row>
    <row r="271" spans="1:16" s="4" customFormat="1" ht="108.75" customHeight="1">
      <c r="A271" s="20" t="s">
        <v>821</v>
      </c>
      <c r="B271" s="24" t="s">
        <v>814</v>
      </c>
      <c r="C271" s="19" t="s">
        <v>769</v>
      </c>
      <c r="D271" s="19">
        <v>9460000</v>
      </c>
      <c r="E271" s="19" t="s">
        <v>815</v>
      </c>
      <c r="F271" s="19">
        <v>384</v>
      </c>
      <c r="G271" s="19" t="s">
        <v>816</v>
      </c>
      <c r="H271" s="19">
        <f>11100</f>
        <v>11100</v>
      </c>
      <c r="I271" s="19">
        <v>980000000</v>
      </c>
      <c r="J271" s="19" t="s">
        <v>759</v>
      </c>
      <c r="K271" s="25">
        <v>41852</v>
      </c>
      <c r="L271" s="25">
        <v>41913</v>
      </c>
      <c r="M271" s="25">
        <v>41974</v>
      </c>
      <c r="N271" s="19" t="s">
        <v>43</v>
      </c>
      <c r="O271" s="19" t="s">
        <v>38</v>
      </c>
      <c r="P271" s="26">
        <f>11000.1-8250</f>
        <v>2750.1000000000004</v>
      </c>
    </row>
    <row r="272" spans="1:16" s="4" customFormat="1" ht="124.5" customHeight="1">
      <c r="A272" s="20" t="s">
        <v>822</v>
      </c>
      <c r="B272" s="24" t="s">
        <v>817</v>
      </c>
      <c r="C272" s="19" t="s">
        <v>769</v>
      </c>
      <c r="D272" s="19">
        <v>9460000</v>
      </c>
      <c r="E272" s="19" t="s">
        <v>818</v>
      </c>
      <c r="F272" s="19">
        <v>384</v>
      </c>
      <c r="G272" s="19" t="s">
        <v>816</v>
      </c>
      <c r="H272" s="19">
        <f>24200</f>
        <v>24200</v>
      </c>
      <c r="I272" s="19">
        <v>980000000</v>
      </c>
      <c r="J272" s="19" t="s">
        <v>759</v>
      </c>
      <c r="K272" s="25">
        <v>41852</v>
      </c>
      <c r="L272" s="25">
        <v>41913</v>
      </c>
      <c r="M272" s="25">
        <v>41974</v>
      </c>
      <c r="N272" s="19" t="s">
        <v>43</v>
      </c>
      <c r="O272" s="19" t="s">
        <v>38</v>
      </c>
      <c r="P272" s="26">
        <f>24000.2-18000</f>
        <v>6000.200000000001</v>
      </c>
    </row>
    <row r="273" spans="1:16" s="4" customFormat="1" ht="93" customHeight="1">
      <c r="A273" s="20" t="s">
        <v>823</v>
      </c>
      <c r="B273" s="24" t="s">
        <v>819</v>
      </c>
      <c r="C273" s="19" t="s">
        <v>769</v>
      </c>
      <c r="D273" s="19">
        <v>9460000</v>
      </c>
      <c r="E273" s="19" t="s">
        <v>820</v>
      </c>
      <c r="F273" s="19">
        <v>384</v>
      </c>
      <c r="G273" s="19" t="s">
        <v>816</v>
      </c>
      <c r="H273" s="19">
        <f>12000</f>
        <v>12000</v>
      </c>
      <c r="I273" s="19">
        <v>980000000</v>
      </c>
      <c r="J273" s="19" t="s">
        <v>759</v>
      </c>
      <c r="K273" s="25">
        <v>41852</v>
      </c>
      <c r="L273" s="25">
        <v>41913</v>
      </c>
      <c r="M273" s="25">
        <v>41974</v>
      </c>
      <c r="N273" s="19" t="s">
        <v>43</v>
      </c>
      <c r="O273" s="19" t="s">
        <v>38</v>
      </c>
      <c r="P273" s="26">
        <f>12000-9000</f>
        <v>3000</v>
      </c>
    </row>
    <row r="274" ht="15"/>
    <row r="275" ht="15"/>
    <row r="276" ht="15"/>
    <row r="277" ht="15"/>
    <row r="278" ht="15"/>
    <row r="279" ht="15"/>
    <row r="280" ht="15"/>
    <row r="281" ht="15"/>
    <row r="282" ht="15"/>
    <row r="283" ht="15.75">
      <c r="B283" s="4"/>
    </row>
    <row r="284" ht="15">
      <c r="B284" s="4"/>
    </row>
    <row r="285" ht="15">
      <c r="B285" s="4"/>
    </row>
  </sheetData>
  <sheetProtection/>
  <autoFilter ref="A14:IV273"/>
  <mergeCells count="25">
    <mergeCell ref="C4:F4"/>
    <mergeCell ref="C5:F5"/>
    <mergeCell ref="C6:F6"/>
    <mergeCell ref="C7:F7"/>
    <mergeCell ref="C8:F8"/>
    <mergeCell ref="C9:F9"/>
    <mergeCell ref="G4:L4"/>
    <mergeCell ref="G5:L5"/>
    <mergeCell ref="G6:L6"/>
    <mergeCell ref="G7:L7"/>
    <mergeCell ref="G8:L8"/>
    <mergeCell ref="G9:L9"/>
    <mergeCell ref="P11:P13"/>
    <mergeCell ref="A11:A13"/>
    <mergeCell ref="H12:H13"/>
    <mergeCell ref="I12:J12"/>
    <mergeCell ref="K12:M12"/>
    <mergeCell ref="O11:O12"/>
    <mergeCell ref="N11:N13"/>
    <mergeCell ref="B11:B13"/>
    <mergeCell ref="C11:C13"/>
    <mergeCell ref="D11:D13"/>
    <mergeCell ref="E11:M11"/>
    <mergeCell ref="E12:E13"/>
    <mergeCell ref="F12:G12"/>
  </mergeCells>
  <printOptions/>
  <pageMargins left="0.5905511811023623" right="0.5905511811023623" top="0.7874015748031497" bottom="0.5905511811023623" header="0.31496062992125984" footer="0.31496062992125984"/>
  <pageSetup fitToHeight="114" fitToWidth="1" horizontalDpi="180" verticalDpi="180" orientation="landscape" paperSize="8" scale="79" r:id="rId2"/>
  <ignoredErrors>
    <ignoredError sqref="C111:C119 C141:C178 C192:D194 C211:C212 H82:H83 H91:H103 F91:G104 F80:G83 F47:G47 F84:H90 F117:G121 F143:G173 F177:G177 F193:G194 F107:G115 F126:G127 F129 G129:G130 F221:G222 F53:F54 G53:G67 F61:F67 F211:G212 F70:G75 G137:G140 F199:G199 F45 F49:G50 F131:G133 D106:D119 F105:F106 F123:F124 C31:C91 C120:D134 I15:I125 C135:D140 C179:C191 C195:D200 F195:G197" numberStoredAsText="1"/>
    <ignoredError sqref="P255 H255:H256 H260:H26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2013-12-26T00:02:43Z</dcterms:modified>
  <cp:category/>
  <cp:version/>
  <cp:contentType/>
  <cp:contentStatus/>
</cp:coreProperties>
</file>