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920" windowWidth="28830" windowHeight="4815"/>
  </bookViews>
  <sheets>
    <sheet name="Недвижимое имущество" sheetId="6" r:id="rId1"/>
  </sheets>
  <definedNames>
    <definedName name="_FilterDatabase" localSheetId="0" hidden="1">'Недвижимое имущество'!$A$5:$J$34</definedName>
    <definedName name="_xlnm._FilterDatabase" localSheetId="0" hidden="1">'Недвижимое имущество'!$A$5:$I$35</definedName>
    <definedName name="Print_Area" localSheetId="0">'Недвижимое имущество'!$A$4:$I$34</definedName>
    <definedName name="Print_Titles" localSheetId="0">'Недвижимое имущество'!$5:$5</definedName>
    <definedName name="_xlnm.Print_Titles" localSheetId="0">'Недвижимое имущество'!$5:$5</definedName>
    <definedName name="_xlnm.Print_Area" localSheetId="0">'Недвижимое имущество'!$A$1:$I$34</definedName>
  </definedNames>
  <calcPr calcId="145621" refMode="R1C1"/>
</workbook>
</file>

<file path=xl/calcChain.xml><?xml version="1.0" encoding="utf-8"?>
<calcChain xmlns="http://schemas.openxmlformats.org/spreadsheetml/2006/main">
  <c r="E22" i="6" l="1"/>
  <c r="E18" i="6"/>
  <c r="E17" i="6"/>
  <c r="E16" i="6"/>
  <c r="E15" i="6"/>
  <c r="E14" i="6"/>
  <c r="E13" i="6"/>
  <c r="E12" i="6"/>
  <c r="E11" i="6"/>
  <c r="E10" i="6"/>
  <c r="E9" i="6"/>
  <c r="E8" i="6"/>
  <c r="E27" i="6"/>
  <c r="E26" i="6"/>
  <c r="E25" i="6"/>
  <c r="E24" i="6"/>
  <c r="E23" i="6"/>
  <c r="F27" i="6" l="1"/>
  <c r="F26" i="6"/>
  <c r="F25" i="6"/>
  <c r="F24" i="6"/>
  <c r="F23" i="6" s="1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E28" i="6"/>
  <c r="F33" i="6"/>
  <c r="F31" i="6"/>
  <c r="E7" i="6" l="1"/>
  <c r="E6" i="6" s="1"/>
  <c r="E29" i="6" s="1"/>
  <c r="F7" i="6"/>
  <c r="F6" i="6" s="1"/>
  <c r="F29" i="6" s="1"/>
  <c r="F34" i="6"/>
  <c r="E33" i="6"/>
  <c r="E31" i="6"/>
  <c r="E34" i="6" l="1"/>
</calcChain>
</file>

<file path=xl/sharedStrings.xml><?xml version="1.0" encoding="utf-8"?>
<sst xmlns="http://schemas.openxmlformats.org/spreadsheetml/2006/main" count="101" uniqueCount="83">
  <si>
    <t>№</t>
  </si>
  <si>
    <t>Действие</t>
  </si>
  <si>
    <t>Примечание</t>
  </si>
  <si>
    <t>Адрес (местоположение)</t>
  </si>
  <si>
    <t>Срок реализации (квартал, год)</t>
  </si>
  <si>
    <t>Наименование непрофильного актива</t>
  </si>
  <si>
    <t xml:space="preserve">Рыночная стоимость без НДС, тыс. руб. </t>
  </si>
  <si>
    <t xml:space="preserve">Кадастровый номер (иное средство индивидуализации актива) </t>
  </si>
  <si>
    <t>Балансовая (остаточная) стоимость на 30.09.2024, тыс. руб.</t>
  </si>
  <si>
    <t>План мероприятий по реализации непрофильных активов АО «ДВЭУК-ГенерацияСети» на 4 квартал 2024 года – 2025 год</t>
  </si>
  <si>
    <t>-</t>
  </si>
  <si>
    <t>Итого (безвозмездная передача) - 0 объектов</t>
  </si>
  <si>
    <t>Итого (ликвидация) - 0 объектов</t>
  </si>
  <si>
    <t>Передвижная мобильная подстанция (ПМП 25МВА 110/10кВ)</t>
  </si>
  <si>
    <t>ZCAZX4M0060013875
ZCAZX4M0060013873</t>
  </si>
  <si>
    <t>Камчатский край, 
г. Петропавловск-Камчатский</t>
  </si>
  <si>
    <t>Продажа</t>
  </si>
  <si>
    <t>1.1</t>
  </si>
  <si>
    <t>1.2</t>
  </si>
  <si>
    <t>Хозяйственно-питьевой и противопожарный водопровод</t>
  </si>
  <si>
    <t>25:28:000000:63474</t>
  </si>
  <si>
    <t>Подпорная стена ПС 1</t>
  </si>
  <si>
    <t>25:28:000000:63481</t>
  </si>
  <si>
    <t>Подпорная стена ПС 2</t>
  </si>
  <si>
    <t>25:28:000000:63482</t>
  </si>
  <si>
    <t>Водопроводная насосная станция (ВНС)</t>
  </si>
  <si>
    <t>25:28:000000:63484</t>
  </si>
  <si>
    <t>Поддон для резервуаров</t>
  </si>
  <si>
    <t>25:28:000000:63479</t>
  </si>
  <si>
    <t>Ограждение площадки ВНС</t>
  </si>
  <si>
    <t>25:28:000000:63483</t>
  </si>
  <si>
    <t>Внутриплощадочные дороги</t>
  </si>
  <si>
    <t>25:28:000000:63475</t>
  </si>
  <si>
    <t>Резервуар запаса исходной воды №1</t>
  </si>
  <si>
    <t>25:28:000000:63477</t>
  </si>
  <si>
    <t>Резервуар запаса исходной воды №2</t>
  </si>
  <si>
    <t>25:28:000000:63478</t>
  </si>
  <si>
    <t>Кабельные линии 10 кВ</t>
  </si>
  <si>
    <t>25:28:000000:63480</t>
  </si>
  <si>
    <t>Подъездная автодорога</t>
  </si>
  <si>
    <t>25:28:000000:63476</t>
  </si>
  <si>
    <t>Установка водоснабжения "Гранфлоу" УНВ 4DPV65-80 22кВт 4P/П-200 мм</t>
  </si>
  <si>
    <t>Установка водяного пожаротушения "Гранфлоу" УНВп 4(2+2) МЕС -АТЗ/100А 75 кВч 2Р РР/П 250DPV65-80 22к</t>
  </si>
  <si>
    <t>Оборудование дистанционного контроля и управления ВНС Шкаф МСКУ ВНС</t>
  </si>
  <si>
    <t>Комплектн. трансформаторная подстанция 2 КТП/ТБУ К-К 250/10/0,4 УХЛ 1</t>
  </si>
  <si>
    <t>Хозяйственно-бытовой напорный канализационный коллектор</t>
  </si>
  <si>
    <t>25:28:000000:63485</t>
  </si>
  <si>
    <t>Комплектная насосная станция Flo Tenk-KNS-30-47-2</t>
  </si>
  <si>
    <t>Комплектн. трансформаторная подстанция 2 БКТП - П - К/К-160-10/0,4 - У1</t>
  </si>
  <si>
    <t>Кабельные линии 0,4 кВ</t>
  </si>
  <si>
    <t>25:28:000000:63486</t>
  </si>
  <si>
    <t>4 квартал 2025 года</t>
  </si>
  <si>
    <t>Приморский край, г. Владивосток,
о. Русский, п-ов. Саперный</t>
  </si>
  <si>
    <t>Продажа / Прямая продажа в пользу Приморского края</t>
  </si>
  <si>
    <t>2</t>
  </si>
  <si>
    <t>Сети канализации от точек подключения к магистральным сетям до границы землеотвода НОК «Приморский океанариум»</t>
  </si>
  <si>
    <t>Комплекс объектов водоснабжения и канализации</t>
  </si>
  <si>
    <t>Водопровод от границ НОК «Приморский океанариум» до точки подключения к магистральному водопроводу</t>
  </si>
  <si>
    <t>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</si>
  <si>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</si>
  <si>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</si>
  <si>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</si>
  <si>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</si>
  <si>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</si>
  <si>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</si>
  <si>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</si>
  <si>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</si>
  <si>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</si>
  <si>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</si>
  <si>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</si>
  <si>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</si>
  <si>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</si>
  <si>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</si>
  <si>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</si>
  <si>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1.2.1</t>
  </si>
  <si>
    <t>1.2.2</t>
  </si>
  <si>
    <t>1.2.3</t>
  </si>
  <si>
    <t>1.2.4</t>
  </si>
  <si>
    <t>Итого (продажа) - 2 объектов</t>
  </si>
  <si>
    <t>ИТОГО (реализация) - 2 объектов</t>
  </si>
  <si>
    <t xml:space="preserve">Конкурентная продажа в электронной форме на ЭТП РАД с начальной ценой не ниже актуализированной рыночной стоимости. 
Планируемые процедуры продажи:
1. Аукцион на повышение по рыночной стоимости;
2. Повторный аукцион на повышение по цене продажи на 10% ниже начальной цены первоначального аукциона (в случае признания первоначального аукциона несостоявшимся по причине отсутствия заявок либо незаключения договора купли-продажи с единственным участником процедуры);
3. Аукцион на повышение по цене продажи на 20% ниже начальной цены первоначального аукциона (в случае признания повторного аукциона несостоявшимся по причине отсутствия заявок либо незаключения договора купли-продажи с единственным участником процедуры);
</t>
  </si>
  <si>
    <t xml:space="preserve">Конкурентная продажа в электронной форме на ЭТП РАД с начальной ценой равной остаточной стоимости. 
Планируемые процедуры продажи:
1. Аукцион на повышение по рыночной стоимости;
2. Повторный аукцион на повышение по цене продажи на 10% ниже начальной цены первоначального аукциона (в случае признания первоначального аукциона несостоявшимся по причине отсутствия заявок либо незаключения договора купли-продажи с единственным участником процедуры);
3. Аукцион на повышение по цене продажи на 20% ниже начальной цены первоначального аукциона (в случае признания повторного аукциона несостоявшимся по причине отсутствия заявок либо незаключения договора купли-продажи с единственным участником процедуры);
4. Аукцион на повышение по цене продажи на 30% ниже начальной цены первоначального аукциона (в случае признания предыдущего аукциона несостоявшимся по причине отсутствия заявок либо незаключения договора купли-продажи с единственным участником процедуры).
</t>
  </si>
  <si>
    <t>Приложение №  3
к решению Совета директоров АО «ДВЭУК-ГенерацияСети»
от «05» декабря 2024 года (протокол от 06.12.2024 № 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</si>
</sst>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6" fillId="0" borderId="0">
      <alignment horizontal="left"/>
    </xf>
    <xf numFmtId="0" fontId="5" fillId="0" borderId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52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49" fontId="5" fillId="2" borderId="1" xfId="4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5" fillId="4" borderId="6" xfId="0" applyNumberFormat="1" applyFont="1" applyFill="1" applyBorder="1" applyAlignment="1">
      <alignment horizontal="left" vertical="center" wrapText="1" shrinkToFit="1"/>
    </xf>
    <xf numFmtId="4" fontId="8" fillId="3" borderId="1" xfId="0" applyNumberFormat="1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/>
    <xf numFmtId="3" fontId="2" fillId="2" borderId="0" xfId="0" applyNumberFormat="1" applyFont="1" applyFill="1"/>
    <xf numFmtId="0" fontId="5" fillId="0" borderId="0" xfId="0" applyFont="1" applyAlignment="1">
      <alignment horizontal="right" vertical="top" wrapText="1"/>
    </xf>
    <xf numFmtId="0" fontId="5" fillId="0" borderId="0" xfId="1" applyFont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 applyProtection="1">
      <alignment horizontal="left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center" vertical="center" wrapText="1"/>
    </xf>
    <xf numFmtId="40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65" fontId="9" fillId="0" borderId="1" xfId="6" applyNumberFormat="1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right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8" fillId="7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2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_Лист1" xfId="3"/>
    <cellStyle name="Обычный_свод старый" xfId="4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35"/>
  <sheetViews>
    <sheetView tabSelected="1" view="pageBreakPreview" zoomScaleNormal="90" zoomScaleSheetLayoutView="100" workbookViewId="0">
      <pane ySplit="5" topLeftCell="A6" activePane="bottomLeft" state="frozen"/>
      <selection pane="bottomLeft" activeCell="D6" sqref="D6:D27"/>
    </sheetView>
  </sheetViews>
  <sheetFormatPr defaultRowHeight="11.25" x14ac:dyDescent="0.2"/>
  <cols>
    <col min="1" max="1" width="6.42578125" style="1" bestFit="1" customWidth="1"/>
    <col min="2" max="2" width="30.7109375" style="1" customWidth="1"/>
    <col min="3" max="3" width="19.7109375" style="1" customWidth="1"/>
    <col min="4" max="4" width="21.28515625" style="4" customWidth="1"/>
    <col min="5" max="5" width="15.42578125" style="2" customWidth="1"/>
    <col min="6" max="6" width="14.28515625" style="2" customWidth="1"/>
    <col min="7" max="7" width="13.7109375" style="4" customWidth="1"/>
    <col min="8" max="8" width="12.5703125" style="4" customWidth="1"/>
    <col min="9" max="9" width="106.7109375" style="1" customWidth="1"/>
    <col min="10" max="16384" width="9.140625" style="1"/>
  </cols>
  <sheetData>
    <row r="1" spans="1:9" ht="33.75" x14ac:dyDescent="0.2">
      <c r="I1" s="33" t="s">
        <v>82</v>
      </c>
    </row>
    <row r="2" spans="1:9" ht="12.75" x14ac:dyDescent="0.2">
      <c r="A2" s="18"/>
      <c r="B2" s="18"/>
      <c r="C2" s="18"/>
      <c r="D2" s="18"/>
      <c r="E2" s="18"/>
      <c r="F2" s="18"/>
      <c r="G2" s="18"/>
      <c r="H2" s="18"/>
      <c r="I2" s="19"/>
    </row>
    <row r="3" spans="1:9" ht="18.75" x14ac:dyDescent="0.2">
      <c r="A3" s="37" t="s">
        <v>9</v>
      </c>
      <c r="B3" s="37"/>
      <c r="C3" s="37"/>
      <c r="D3" s="37"/>
      <c r="E3" s="37"/>
      <c r="F3" s="37"/>
      <c r="G3" s="37"/>
      <c r="H3" s="37"/>
      <c r="I3" s="37"/>
    </row>
    <row r="4" spans="1:9" ht="15.75" x14ac:dyDescent="0.25">
      <c r="A4" s="39"/>
      <c r="B4" s="39"/>
      <c r="C4" s="39"/>
      <c r="D4" s="39"/>
      <c r="E4" s="39"/>
      <c r="F4" s="39"/>
      <c r="G4" s="39"/>
      <c r="H4" s="39"/>
      <c r="I4" s="39"/>
    </row>
    <row r="5" spans="1:9" ht="63.75" x14ac:dyDescent="0.2">
      <c r="A5" s="11" t="s">
        <v>0</v>
      </c>
      <c r="B5" s="11" t="s">
        <v>5</v>
      </c>
      <c r="C5" s="11" t="s">
        <v>7</v>
      </c>
      <c r="D5" s="11" t="s">
        <v>3</v>
      </c>
      <c r="E5" s="14" t="s">
        <v>8</v>
      </c>
      <c r="F5" s="11" t="s">
        <v>6</v>
      </c>
      <c r="G5" s="11" t="s">
        <v>1</v>
      </c>
      <c r="H5" s="11" t="s">
        <v>4</v>
      </c>
      <c r="I5" s="11" t="s">
        <v>2</v>
      </c>
    </row>
    <row r="6" spans="1:9" ht="12.75" x14ac:dyDescent="0.2">
      <c r="A6" s="23" t="s">
        <v>58</v>
      </c>
      <c r="B6" s="44" t="s">
        <v>56</v>
      </c>
      <c r="C6" s="45"/>
      <c r="D6" s="46" t="s">
        <v>52</v>
      </c>
      <c r="E6" s="29">
        <f>E7+E23</f>
        <v>145557.56253999998</v>
      </c>
      <c r="F6" s="30">
        <f>F7+F23</f>
        <v>122776.16674000002</v>
      </c>
      <c r="G6" s="46" t="s">
        <v>53</v>
      </c>
      <c r="H6" s="46" t="s">
        <v>51</v>
      </c>
      <c r="I6" s="49" t="s">
        <v>81</v>
      </c>
    </row>
    <row r="7" spans="1:9" ht="24.75" customHeight="1" x14ac:dyDescent="0.2">
      <c r="A7" s="23" t="s">
        <v>17</v>
      </c>
      <c r="B7" s="44" t="s">
        <v>57</v>
      </c>
      <c r="C7" s="45"/>
      <c r="D7" s="47"/>
      <c r="E7" s="29">
        <f>SUM(E8:E22)</f>
        <v>115225.98162999999</v>
      </c>
      <c r="F7" s="30">
        <f>SUM(F8:F22)</f>
        <v>88986.764820000011</v>
      </c>
      <c r="G7" s="47"/>
      <c r="H7" s="47"/>
      <c r="I7" s="50"/>
    </row>
    <row r="8" spans="1:9" ht="25.5" x14ac:dyDescent="0.2">
      <c r="A8" s="24" t="s">
        <v>59</v>
      </c>
      <c r="B8" s="25" t="s">
        <v>19</v>
      </c>
      <c r="C8" s="26" t="s">
        <v>20</v>
      </c>
      <c r="D8" s="47"/>
      <c r="E8" s="35">
        <f>40857978.9/1000</f>
        <v>40857.978900000002</v>
      </c>
      <c r="F8" s="31">
        <f>50216270.51/1000</f>
        <v>50216.270509999995</v>
      </c>
      <c r="G8" s="47"/>
      <c r="H8" s="47"/>
      <c r="I8" s="50"/>
    </row>
    <row r="9" spans="1:9" ht="12.75" x14ac:dyDescent="0.2">
      <c r="A9" s="24" t="s">
        <v>60</v>
      </c>
      <c r="B9" s="27" t="s">
        <v>21</v>
      </c>
      <c r="C9" s="28" t="s">
        <v>22</v>
      </c>
      <c r="D9" s="47"/>
      <c r="E9" s="35">
        <f>2635326.56/1000</f>
        <v>2635.32656</v>
      </c>
      <c r="F9" s="31">
        <f>1032285.79/1000</f>
        <v>1032.2857900000001</v>
      </c>
      <c r="G9" s="47"/>
      <c r="H9" s="47"/>
      <c r="I9" s="50"/>
    </row>
    <row r="10" spans="1:9" ht="12.75" x14ac:dyDescent="0.2">
      <c r="A10" s="24" t="s">
        <v>61</v>
      </c>
      <c r="B10" s="27" t="s">
        <v>23</v>
      </c>
      <c r="C10" s="28" t="s">
        <v>24</v>
      </c>
      <c r="D10" s="47"/>
      <c r="E10" s="35">
        <f>2635326.56/1000</f>
        <v>2635.32656</v>
      </c>
      <c r="F10" s="31">
        <f>438924.67/1000</f>
        <v>438.92466999999999</v>
      </c>
      <c r="G10" s="47"/>
      <c r="H10" s="47"/>
      <c r="I10" s="50"/>
    </row>
    <row r="11" spans="1:9" ht="25.5" x14ac:dyDescent="0.2">
      <c r="A11" s="24" t="s">
        <v>62</v>
      </c>
      <c r="B11" s="27" t="s">
        <v>25</v>
      </c>
      <c r="C11" s="28" t="s">
        <v>26</v>
      </c>
      <c r="D11" s="47"/>
      <c r="E11" s="35">
        <f>18287814.51/1000</f>
        <v>18287.81451</v>
      </c>
      <c r="F11" s="31">
        <f>21916079.17/1000</f>
        <v>21916.079170000001</v>
      </c>
      <c r="G11" s="47"/>
      <c r="H11" s="47"/>
      <c r="I11" s="50"/>
    </row>
    <row r="12" spans="1:9" ht="12.75" x14ac:dyDescent="0.2">
      <c r="A12" s="24" t="s">
        <v>63</v>
      </c>
      <c r="B12" s="27" t="s">
        <v>27</v>
      </c>
      <c r="C12" s="28" t="s">
        <v>28</v>
      </c>
      <c r="D12" s="47"/>
      <c r="E12" s="35">
        <f>5984770.5/1000</f>
        <v>5984.7704999999996</v>
      </c>
      <c r="F12" s="31">
        <f>3792676.15/1000</f>
        <v>3792.6761499999998</v>
      </c>
      <c r="G12" s="47"/>
      <c r="H12" s="47"/>
      <c r="I12" s="50"/>
    </row>
    <row r="13" spans="1:9" ht="12.75" x14ac:dyDescent="0.2">
      <c r="A13" s="24" t="s">
        <v>64</v>
      </c>
      <c r="B13" s="27" t="s">
        <v>29</v>
      </c>
      <c r="C13" s="28" t="s">
        <v>30</v>
      </c>
      <c r="D13" s="47"/>
      <c r="E13" s="35">
        <f>1006605.3/1000</f>
        <v>1006.6053000000001</v>
      </c>
      <c r="F13" s="31">
        <f>1026578.38/1000</f>
        <v>1026.5783799999999</v>
      </c>
      <c r="G13" s="47"/>
      <c r="H13" s="47"/>
      <c r="I13" s="50"/>
    </row>
    <row r="14" spans="1:9" ht="12.75" x14ac:dyDescent="0.2">
      <c r="A14" s="24" t="s">
        <v>65</v>
      </c>
      <c r="B14" s="27" t="s">
        <v>31</v>
      </c>
      <c r="C14" s="28" t="s">
        <v>32</v>
      </c>
      <c r="D14" s="47"/>
      <c r="E14" s="35">
        <f>4659834.92/1000</f>
        <v>4659.8349200000002</v>
      </c>
      <c r="F14" s="31">
        <f>1693423.99/1000</f>
        <v>1693.42399</v>
      </c>
      <c r="G14" s="47"/>
      <c r="H14" s="47"/>
      <c r="I14" s="50"/>
    </row>
    <row r="15" spans="1:9" ht="12.75" x14ac:dyDescent="0.2">
      <c r="A15" s="24" t="s">
        <v>66</v>
      </c>
      <c r="B15" s="27" t="s">
        <v>33</v>
      </c>
      <c r="C15" s="28" t="s">
        <v>34</v>
      </c>
      <c r="D15" s="47"/>
      <c r="E15" s="35">
        <f>15360277.61/1000</f>
        <v>15360.277609999999</v>
      </c>
      <c r="F15" s="31">
        <f>3109425.35/1000</f>
        <v>3109.42535</v>
      </c>
      <c r="G15" s="47"/>
      <c r="H15" s="47"/>
      <c r="I15" s="50"/>
    </row>
    <row r="16" spans="1:9" ht="12.75" x14ac:dyDescent="0.2">
      <c r="A16" s="24" t="s">
        <v>67</v>
      </c>
      <c r="B16" s="27" t="s">
        <v>35</v>
      </c>
      <c r="C16" s="28" t="s">
        <v>36</v>
      </c>
      <c r="D16" s="47"/>
      <c r="E16" s="35">
        <f>15302532.21/1000</f>
        <v>15302.532210000001</v>
      </c>
      <c r="F16" s="31">
        <f>3109425.35/1000</f>
        <v>3109.42535</v>
      </c>
      <c r="G16" s="47"/>
      <c r="H16" s="47"/>
      <c r="I16" s="50"/>
    </row>
    <row r="17" spans="1:13" ht="12.75" x14ac:dyDescent="0.2">
      <c r="A17" s="24" t="s">
        <v>68</v>
      </c>
      <c r="B17" s="27" t="s">
        <v>37</v>
      </c>
      <c r="C17" s="28" t="s">
        <v>38</v>
      </c>
      <c r="D17" s="47"/>
      <c r="E17" s="35">
        <f>1307491.27/1000</f>
        <v>1307.49127</v>
      </c>
      <c r="F17" s="31">
        <f>297744.45/1000</f>
        <v>297.74445000000003</v>
      </c>
      <c r="G17" s="47"/>
      <c r="H17" s="47"/>
      <c r="I17" s="50"/>
    </row>
    <row r="18" spans="1:13" ht="12.75" x14ac:dyDescent="0.2">
      <c r="A18" s="24" t="s">
        <v>69</v>
      </c>
      <c r="B18" s="27" t="s">
        <v>39</v>
      </c>
      <c r="C18" s="28" t="s">
        <v>40</v>
      </c>
      <c r="D18" s="47"/>
      <c r="E18" s="35">
        <f>1182980.47/1000</f>
        <v>1182.98047</v>
      </c>
      <c r="F18" s="31">
        <f>1330470.73/1000</f>
        <v>1330.47073</v>
      </c>
      <c r="G18" s="47"/>
      <c r="H18" s="47"/>
      <c r="I18" s="50"/>
    </row>
    <row r="19" spans="1:13" ht="38.25" x14ac:dyDescent="0.2">
      <c r="A19" s="24" t="s">
        <v>70</v>
      </c>
      <c r="B19" s="27" t="s">
        <v>41</v>
      </c>
      <c r="C19" s="28">
        <v>2100</v>
      </c>
      <c r="D19" s="47"/>
      <c r="E19" s="35">
        <v>0</v>
      </c>
      <c r="F19" s="31">
        <f>213281.97/1000</f>
        <v>213.28197</v>
      </c>
      <c r="G19" s="47"/>
      <c r="H19" s="47"/>
      <c r="I19" s="50"/>
    </row>
    <row r="20" spans="1:13" ht="51" x14ac:dyDescent="0.2">
      <c r="A20" s="24" t="s">
        <v>71</v>
      </c>
      <c r="B20" s="27" t="s">
        <v>42</v>
      </c>
      <c r="C20" s="28">
        <v>2101</v>
      </c>
      <c r="D20" s="47"/>
      <c r="E20" s="35">
        <v>0</v>
      </c>
      <c r="F20" s="31">
        <f>216827.21/1000</f>
        <v>216.82720999999998</v>
      </c>
      <c r="G20" s="47"/>
      <c r="H20" s="47"/>
      <c r="I20" s="50"/>
    </row>
    <row r="21" spans="1:13" ht="38.25" x14ac:dyDescent="0.2">
      <c r="A21" s="24" t="s">
        <v>72</v>
      </c>
      <c r="B21" s="27" t="s">
        <v>43</v>
      </c>
      <c r="C21" s="28">
        <v>2102</v>
      </c>
      <c r="D21" s="47"/>
      <c r="E21" s="35">
        <v>0</v>
      </c>
      <c r="F21" s="31">
        <f>306526.76/1000</f>
        <v>306.52676000000002</v>
      </c>
      <c r="G21" s="47"/>
      <c r="H21" s="47"/>
      <c r="I21" s="50"/>
    </row>
    <row r="22" spans="1:13" ht="38.25" x14ac:dyDescent="0.2">
      <c r="A22" s="24" t="s">
        <v>73</v>
      </c>
      <c r="B22" s="27" t="s">
        <v>44</v>
      </c>
      <c r="C22" s="28">
        <v>2103</v>
      </c>
      <c r="D22" s="47"/>
      <c r="E22" s="35">
        <f>6005042.82/1000</f>
        <v>6005.0428200000006</v>
      </c>
      <c r="F22" s="31">
        <f>286824.34/1000</f>
        <v>286.82434000000001</v>
      </c>
      <c r="G22" s="47"/>
      <c r="H22" s="47"/>
      <c r="I22" s="50"/>
    </row>
    <row r="23" spans="1:13" ht="42.75" customHeight="1" x14ac:dyDescent="0.2">
      <c r="A23" s="23" t="s">
        <v>18</v>
      </c>
      <c r="B23" s="44" t="s">
        <v>55</v>
      </c>
      <c r="C23" s="45"/>
      <c r="D23" s="47"/>
      <c r="E23" s="36">
        <f>SUM(E24:E27)</f>
        <v>30331.580909999997</v>
      </c>
      <c r="F23" s="32">
        <f>SUM(F24:F27)</f>
        <v>33789.401919999997</v>
      </c>
      <c r="G23" s="47"/>
      <c r="H23" s="47"/>
      <c r="I23" s="50"/>
    </row>
    <row r="24" spans="1:13" ht="25.5" x14ac:dyDescent="0.2">
      <c r="A24" s="24" t="s">
        <v>74</v>
      </c>
      <c r="B24" s="27" t="s">
        <v>45</v>
      </c>
      <c r="C24" s="28" t="s">
        <v>46</v>
      </c>
      <c r="D24" s="47"/>
      <c r="E24" s="35">
        <f>16068530.91/1000</f>
        <v>16068.530909999999</v>
      </c>
      <c r="F24" s="31">
        <f>32947936.34/1000</f>
        <v>32947.93634</v>
      </c>
      <c r="G24" s="47"/>
      <c r="H24" s="47"/>
      <c r="I24" s="50"/>
    </row>
    <row r="25" spans="1:13" ht="25.5" x14ac:dyDescent="0.2">
      <c r="A25" s="24" t="s">
        <v>75</v>
      </c>
      <c r="B25" s="27" t="s">
        <v>47</v>
      </c>
      <c r="C25" s="28">
        <v>2113</v>
      </c>
      <c r="D25" s="47"/>
      <c r="E25" s="35">
        <f>5226664.15/1000</f>
        <v>5226.6641500000005</v>
      </c>
      <c r="F25" s="31">
        <f>154343.11/1000</f>
        <v>154.34311</v>
      </c>
      <c r="G25" s="47"/>
      <c r="H25" s="47"/>
      <c r="I25" s="50"/>
    </row>
    <row r="26" spans="1:13" ht="38.25" x14ac:dyDescent="0.2">
      <c r="A26" s="24" t="s">
        <v>76</v>
      </c>
      <c r="B26" s="27" t="s">
        <v>48</v>
      </c>
      <c r="C26" s="28">
        <v>2114</v>
      </c>
      <c r="D26" s="47"/>
      <c r="E26" s="35">
        <f>8669335.86/1000</f>
        <v>8669.3358599999992</v>
      </c>
      <c r="F26" s="31">
        <f>627581.21/1000</f>
        <v>627.58120999999994</v>
      </c>
      <c r="G26" s="47"/>
      <c r="H26" s="47"/>
      <c r="I26" s="50"/>
    </row>
    <row r="27" spans="1:13" ht="12.75" x14ac:dyDescent="0.2">
      <c r="A27" s="24" t="s">
        <v>77</v>
      </c>
      <c r="B27" s="27" t="s">
        <v>49</v>
      </c>
      <c r="C27" s="28" t="s">
        <v>50</v>
      </c>
      <c r="D27" s="48"/>
      <c r="E27" s="35">
        <f>367049.99/1000</f>
        <v>367.04998999999998</v>
      </c>
      <c r="F27" s="31">
        <f>59541.26/1000</f>
        <v>59.541260000000001</v>
      </c>
      <c r="G27" s="48"/>
      <c r="H27" s="48"/>
      <c r="I27" s="51"/>
    </row>
    <row r="28" spans="1:13" s="3" customFormat="1" ht="140.25" x14ac:dyDescent="0.2">
      <c r="A28" s="7" t="s">
        <v>54</v>
      </c>
      <c r="B28" s="20" t="s">
        <v>13</v>
      </c>
      <c r="C28" s="21" t="s">
        <v>14</v>
      </c>
      <c r="D28" s="8" t="s">
        <v>15</v>
      </c>
      <c r="E28" s="34">
        <f>36364261.72/1000</f>
        <v>36364.261720000002</v>
      </c>
      <c r="F28" s="22">
        <v>85000</v>
      </c>
      <c r="G28" s="5" t="s">
        <v>16</v>
      </c>
      <c r="H28" s="5" t="s">
        <v>51</v>
      </c>
      <c r="I28" s="9" t="s">
        <v>80</v>
      </c>
    </row>
    <row r="29" spans="1:13" s="3" customFormat="1" ht="12.75" x14ac:dyDescent="0.2">
      <c r="A29" s="40" t="s">
        <v>78</v>
      </c>
      <c r="B29" s="41"/>
      <c r="C29" s="41"/>
      <c r="D29" s="41"/>
      <c r="E29" s="10">
        <f>E6+E28</f>
        <v>181921.82425999999</v>
      </c>
      <c r="F29" s="15">
        <f>F6+F28</f>
        <v>207776.16674000002</v>
      </c>
      <c r="G29" s="12"/>
      <c r="H29" s="12"/>
      <c r="I29" s="13"/>
    </row>
    <row r="30" spans="1:13" s="3" customFormat="1" ht="12.75" x14ac:dyDescent="0.2">
      <c r="A30" s="6" t="s">
        <v>10</v>
      </c>
      <c r="B30" s="6" t="s">
        <v>10</v>
      </c>
      <c r="C30" s="6" t="s">
        <v>10</v>
      </c>
      <c r="D30" s="6" t="s">
        <v>10</v>
      </c>
      <c r="E30" s="6" t="s">
        <v>10</v>
      </c>
      <c r="F30" s="6" t="s">
        <v>10</v>
      </c>
      <c r="G30" s="6" t="s">
        <v>10</v>
      </c>
      <c r="H30" s="6" t="s">
        <v>10</v>
      </c>
      <c r="I30" s="6" t="s">
        <v>10</v>
      </c>
      <c r="L30" s="16"/>
      <c r="M30" s="16"/>
    </row>
    <row r="31" spans="1:13" s="3" customFormat="1" ht="12.75" x14ac:dyDescent="0.2">
      <c r="A31" s="40" t="s">
        <v>11</v>
      </c>
      <c r="B31" s="41"/>
      <c r="C31" s="41"/>
      <c r="D31" s="41"/>
      <c r="E31" s="10">
        <f>SUM(E30:E30)</f>
        <v>0</v>
      </c>
      <c r="F31" s="10">
        <f>SUM(F30:F30)</f>
        <v>0</v>
      </c>
      <c r="G31" s="12"/>
      <c r="H31" s="12"/>
      <c r="I31" s="13"/>
    </row>
    <row r="32" spans="1:13" s="3" customFormat="1" ht="12.75" x14ac:dyDescent="0.2">
      <c r="A32" s="6" t="s">
        <v>10</v>
      </c>
      <c r="B32" s="6" t="s">
        <v>10</v>
      </c>
      <c r="C32" s="6" t="s">
        <v>10</v>
      </c>
      <c r="D32" s="6" t="s">
        <v>10</v>
      </c>
      <c r="E32" s="6" t="s">
        <v>10</v>
      </c>
      <c r="F32" s="6" t="s">
        <v>10</v>
      </c>
      <c r="G32" s="6" t="s">
        <v>10</v>
      </c>
      <c r="H32" s="6" t="s">
        <v>10</v>
      </c>
      <c r="I32" s="6" t="s">
        <v>10</v>
      </c>
    </row>
    <row r="33" spans="1:13" s="3" customFormat="1" ht="12.75" customHeight="1" x14ac:dyDescent="0.2">
      <c r="A33" s="40" t="s">
        <v>12</v>
      </c>
      <c r="B33" s="41"/>
      <c r="C33" s="41"/>
      <c r="D33" s="41"/>
      <c r="E33" s="10">
        <f>SUM(E32:E32)</f>
        <v>0</v>
      </c>
      <c r="F33" s="10">
        <f>SUM(F32:F32)</f>
        <v>0</v>
      </c>
      <c r="G33" s="12"/>
      <c r="H33" s="12"/>
      <c r="I33" s="13"/>
    </row>
    <row r="34" spans="1:13" s="3" customFormat="1" ht="12.75" customHeight="1" x14ac:dyDescent="0.2">
      <c r="A34" s="42" t="s">
        <v>79</v>
      </c>
      <c r="B34" s="43"/>
      <c r="C34" s="43"/>
      <c r="D34" s="43"/>
      <c r="E34" s="10">
        <f>E29+E31+E33</f>
        <v>181921.82425999999</v>
      </c>
      <c r="F34" s="10">
        <f>F29+F31+F33</f>
        <v>207776.16674000002</v>
      </c>
      <c r="G34" s="12"/>
      <c r="H34" s="12"/>
      <c r="I34" s="13"/>
    </row>
    <row r="35" spans="1:13" ht="15.75" x14ac:dyDescent="0.25">
      <c r="A35" s="38"/>
      <c r="B35" s="38"/>
      <c r="C35" s="38"/>
      <c r="D35" s="38"/>
      <c r="E35" s="38"/>
      <c r="F35" s="38"/>
      <c r="G35" s="38"/>
      <c r="H35" s="38"/>
      <c r="I35" s="38"/>
      <c r="L35" s="17"/>
      <c r="M35" s="17"/>
    </row>
  </sheetData>
  <autoFilter ref="A5:I35"/>
  <mergeCells count="14">
    <mergeCell ref="A3:I3"/>
    <mergeCell ref="A35:I35"/>
    <mergeCell ref="A4:I4"/>
    <mergeCell ref="A29:D29"/>
    <mergeCell ref="A31:D31"/>
    <mergeCell ref="A33:D33"/>
    <mergeCell ref="A34:D34"/>
    <mergeCell ref="B6:C6"/>
    <mergeCell ref="B7:C7"/>
    <mergeCell ref="B23:C23"/>
    <mergeCell ref="D6:D27"/>
    <mergeCell ref="I6:I27"/>
    <mergeCell ref="H6:H27"/>
    <mergeCell ref="G6:G27"/>
  </mergeCells>
  <pageMargins left="0.25" right="0.25" top="0.75" bottom="0.75" header="0.3" footer="0.3"/>
  <pageSetup paperSize="8" scale="86" fitToHeight="0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Недвижимое имущество</vt:lpstr>
      <vt:lpstr>'Недвижимое имущество'!Print_Area</vt:lpstr>
      <vt:lpstr>'Недвижимое имущество'!Print_Titles</vt:lpstr>
      <vt:lpstr>'Недвижимое имущество'!Заголовки_для_печати</vt:lpstr>
      <vt:lpstr>'Недвижимое имущество'!Область_печати</vt:lpstr>
    </vt:vector>
  </TitlesOfParts>
  <Company>РусГидро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Лукашов</dc:creator>
  <cp:lastModifiedBy>Воробьева</cp:lastModifiedBy>
  <cp:lastPrinted>2017-02-06T12:40:13Z</cp:lastPrinted>
  <dcterms:created xsi:type="dcterms:W3CDTF">2012-01-17T11:07:36Z</dcterms:created>
  <dcterms:modified xsi:type="dcterms:W3CDTF">2024-12-04T21:58:25Z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0</vt:i4>
  </property>
</Properties>
</file>